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ysighttech-my.sharepoint.com/personal/chin-aik_lee_keysight_com/Documents/Desktop/"/>
    </mc:Choice>
  </mc:AlternateContent>
  <xr:revisionPtr revIDLastSave="5" documentId="8_{02B1218B-AE9A-43E6-B11B-8F27F791630D}" xr6:coauthVersionLast="47" xr6:coauthVersionMax="47" xr10:uidLastSave="{6D6F02FD-4DCB-49A3-86F6-F8958BE25039}"/>
  <workbookProtection workbookAlgorithmName="SHA-512" workbookHashValue="cON0pmfy/ISurv38JBf0bi0zhbXR1XvuphstSECej1e+wHEmhudcfKvi0ved+/cTKH5k9YCc8FZwcl/H4Kqriw==" workbookSaltValue="z3akipEgxzcMl3j+S0RSkQ==" workbookSpinCount="100000" lockStructure="1"/>
  <bookViews>
    <workbookView xWindow="29415" yWindow="960" windowWidth="26325" windowHeight="15210" xr2:uid="{00000000-000D-0000-FFFF-FFFF00000000}"/>
  </bookViews>
  <sheets>
    <sheet name="Calculator" sheetId="1" r:id="rId1"/>
    <sheet name="Data" sheetId="2" state="hidden" r:id="rId2"/>
    <sheet name="Revision history" sheetId="3" r:id="rId3"/>
  </sheets>
  <definedNames>
    <definedName name="averaging">Data!$B$9:$L$9</definedName>
    <definedName name="noise">Data!$A$3:$A$4</definedName>
    <definedName name="sensor">Data!$B$46:$H$46</definedName>
    <definedName name="VBW">Data!$B$18:$B$21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41" i="2" l="1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E10" i="1"/>
  <c r="H195" i="2"/>
  <c r="F195" i="2"/>
  <c r="E195" i="2"/>
  <c r="D195" i="2"/>
  <c r="F194" i="2"/>
  <c r="E194" i="2"/>
  <c r="D194" i="2"/>
  <c r="H192" i="2"/>
  <c r="F192" i="2"/>
  <c r="E192" i="2"/>
  <c r="D192" i="2"/>
  <c r="F191" i="2"/>
  <c r="E191" i="2"/>
  <c r="D191" i="2"/>
  <c r="H185" i="2"/>
  <c r="F185" i="2"/>
  <c r="E185" i="2"/>
  <c r="D185" i="2"/>
  <c r="F184" i="2"/>
  <c r="E184" i="2"/>
  <c r="D184" i="2"/>
  <c r="H178" i="2"/>
  <c r="F178" i="2"/>
  <c r="E178" i="2"/>
  <c r="D178" i="2"/>
  <c r="F177" i="2"/>
  <c r="E177" i="2"/>
  <c r="D177" i="2"/>
  <c r="E170" i="2"/>
  <c r="D170" i="2"/>
  <c r="D171" i="2"/>
  <c r="E171" i="2"/>
  <c r="H171" i="2"/>
  <c r="F171" i="2"/>
  <c r="F170" i="2"/>
  <c r="B150" i="2"/>
  <c r="B143" i="2"/>
  <c r="B136" i="2"/>
  <c r="B157" i="2"/>
  <c r="D41" i="2"/>
  <c r="X37" i="2"/>
  <c r="Q37" i="2"/>
  <c r="P37" i="2"/>
  <c r="W37" i="2"/>
  <c r="AH37" i="2"/>
  <c r="AG37" i="2"/>
  <c r="AE37" i="2"/>
  <c r="AD37" i="2"/>
  <c r="J37" i="2"/>
  <c r="I37" i="2"/>
  <c r="B160" i="2"/>
  <c r="B158" i="2"/>
  <c r="B159" i="2"/>
  <c r="AD59" i="2"/>
  <c r="AE59" i="2"/>
  <c r="AF59" i="2"/>
  <c r="AG59" i="2"/>
  <c r="AH59" i="2"/>
  <c r="AD60" i="2"/>
  <c r="AE60" i="2"/>
  <c r="AF60" i="2"/>
  <c r="AG60" i="2"/>
  <c r="AH60" i="2"/>
  <c r="AD61" i="2"/>
  <c r="AE61" i="2"/>
  <c r="AF61" i="2"/>
  <c r="AG61" i="2"/>
  <c r="AH61" i="2"/>
  <c r="AD62" i="2"/>
  <c r="AE62" i="2"/>
  <c r="AF62" i="2"/>
  <c r="AG62" i="2"/>
  <c r="AH62" i="2"/>
  <c r="AD63" i="2"/>
  <c r="AE63" i="2"/>
  <c r="AF63" i="2"/>
  <c r="AG63" i="2"/>
  <c r="AH63" i="2"/>
  <c r="AD64" i="2"/>
  <c r="AE64" i="2"/>
  <c r="AF64" i="2"/>
  <c r="AG64" i="2"/>
  <c r="AH64" i="2"/>
  <c r="AD65" i="2"/>
  <c r="AE65" i="2"/>
  <c r="AF65" i="2"/>
  <c r="AG65" i="2"/>
  <c r="AH65" i="2"/>
  <c r="AD66" i="2"/>
  <c r="AE66" i="2"/>
  <c r="AF66" i="2"/>
  <c r="AG66" i="2"/>
  <c r="AH66" i="2"/>
  <c r="AD67" i="2"/>
  <c r="AE67" i="2"/>
  <c r="AF67" i="2"/>
  <c r="AG67" i="2"/>
  <c r="AH67" i="2"/>
  <c r="AD68" i="2"/>
  <c r="AE68" i="2"/>
  <c r="AF68" i="2"/>
  <c r="AG68" i="2"/>
  <c r="AH68" i="2"/>
  <c r="AD69" i="2"/>
  <c r="AE69" i="2"/>
  <c r="AF69" i="2"/>
  <c r="AG69" i="2"/>
  <c r="AH69" i="2"/>
  <c r="AD70" i="2"/>
  <c r="AE70" i="2"/>
  <c r="AF70" i="2"/>
  <c r="AG70" i="2"/>
  <c r="AH70" i="2"/>
  <c r="AD71" i="2"/>
  <c r="AE71" i="2"/>
  <c r="AF71" i="2"/>
  <c r="AG71" i="2"/>
  <c r="AH71" i="2"/>
  <c r="AD72" i="2"/>
  <c r="AE72" i="2"/>
  <c r="AF72" i="2"/>
  <c r="AG72" i="2"/>
  <c r="AH72" i="2"/>
  <c r="AD73" i="2"/>
  <c r="AE73" i="2"/>
  <c r="AF73" i="2"/>
  <c r="AG73" i="2"/>
  <c r="AH73" i="2"/>
  <c r="AD74" i="2"/>
  <c r="AE74" i="2"/>
  <c r="AF74" i="2"/>
  <c r="AG74" i="2"/>
  <c r="AH74" i="2"/>
  <c r="AD75" i="2"/>
  <c r="AE75" i="2"/>
  <c r="AF75" i="2"/>
  <c r="AG75" i="2"/>
  <c r="AH75" i="2"/>
  <c r="AD76" i="2"/>
  <c r="AE76" i="2"/>
  <c r="AF76" i="2"/>
  <c r="AG76" i="2"/>
  <c r="AH76" i="2"/>
  <c r="AD77" i="2"/>
  <c r="AE77" i="2"/>
  <c r="AF77" i="2"/>
  <c r="AG77" i="2"/>
  <c r="AH77" i="2"/>
  <c r="AD78" i="2"/>
  <c r="AE78" i="2"/>
  <c r="AF78" i="2"/>
  <c r="AG78" i="2"/>
  <c r="AH78" i="2"/>
  <c r="AD79" i="2"/>
  <c r="AE79" i="2"/>
  <c r="AF79" i="2"/>
  <c r="AG79" i="2"/>
  <c r="AH79" i="2"/>
  <c r="AD80" i="2"/>
  <c r="AE80" i="2"/>
  <c r="AF80" i="2"/>
  <c r="AG80" i="2"/>
  <c r="AH80" i="2"/>
  <c r="AD81" i="2"/>
  <c r="AE81" i="2"/>
  <c r="AF81" i="2"/>
  <c r="AG81" i="2"/>
  <c r="AH81" i="2"/>
  <c r="AD82" i="2"/>
  <c r="AE82" i="2"/>
  <c r="AF82" i="2"/>
  <c r="AG82" i="2"/>
  <c r="AH82" i="2"/>
  <c r="AD83" i="2"/>
  <c r="AE83" i="2"/>
  <c r="AF83" i="2"/>
  <c r="AG83" i="2"/>
  <c r="AH83" i="2"/>
  <c r="AD84" i="2"/>
  <c r="AE84" i="2"/>
  <c r="AF84" i="2"/>
  <c r="AG84" i="2"/>
  <c r="AH84" i="2"/>
  <c r="AD85" i="2"/>
  <c r="AE85" i="2"/>
  <c r="AF85" i="2"/>
  <c r="AG85" i="2"/>
  <c r="AH85" i="2"/>
  <c r="AD86" i="2"/>
  <c r="AE86" i="2"/>
  <c r="AF86" i="2"/>
  <c r="AG86" i="2"/>
  <c r="AH86" i="2"/>
  <c r="AD87" i="2"/>
  <c r="AE87" i="2"/>
  <c r="AF87" i="2"/>
  <c r="AG87" i="2"/>
  <c r="AH87" i="2"/>
  <c r="AD88" i="2"/>
  <c r="AE88" i="2"/>
  <c r="AF88" i="2"/>
  <c r="AG88" i="2"/>
  <c r="AH88" i="2"/>
  <c r="AD89" i="2"/>
  <c r="AE89" i="2"/>
  <c r="AF89" i="2"/>
  <c r="AG89" i="2"/>
  <c r="AH89" i="2"/>
  <c r="AD90" i="2"/>
  <c r="AE90" i="2"/>
  <c r="AF90" i="2"/>
  <c r="AG90" i="2"/>
  <c r="AH90" i="2"/>
  <c r="AD91" i="2"/>
  <c r="AE91" i="2"/>
  <c r="AF91" i="2"/>
  <c r="AG91" i="2"/>
  <c r="AH91" i="2"/>
  <c r="AD92" i="2"/>
  <c r="AE92" i="2"/>
  <c r="AF92" i="2"/>
  <c r="AG92" i="2"/>
  <c r="AH92" i="2"/>
  <c r="AD93" i="2"/>
  <c r="AE93" i="2"/>
  <c r="AF93" i="2"/>
  <c r="AG93" i="2"/>
  <c r="AH93" i="2"/>
  <c r="AD94" i="2"/>
  <c r="AE94" i="2"/>
  <c r="AF94" i="2"/>
  <c r="AG94" i="2"/>
  <c r="AH94" i="2"/>
  <c r="AD95" i="2"/>
  <c r="AE95" i="2"/>
  <c r="AF95" i="2"/>
  <c r="AG95" i="2"/>
  <c r="AH95" i="2"/>
  <c r="AD96" i="2"/>
  <c r="AE96" i="2"/>
  <c r="AF96" i="2"/>
  <c r="AG96" i="2"/>
  <c r="AH96" i="2"/>
  <c r="AD97" i="2"/>
  <c r="AE97" i="2"/>
  <c r="AF97" i="2"/>
  <c r="AG97" i="2"/>
  <c r="AH97" i="2"/>
  <c r="AD98" i="2"/>
  <c r="AE98" i="2"/>
  <c r="AF98" i="2"/>
  <c r="AG98" i="2"/>
  <c r="AH98" i="2"/>
  <c r="AD99" i="2"/>
  <c r="AE99" i="2"/>
  <c r="AF99" i="2"/>
  <c r="AG99" i="2"/>
  <c r="AH99" i="2"/>
  <c r="AD100" i="2"/>
  <c r="AE100" i="2"/>
  <c r="AF100" i="2"/>
  <c r="AG100" i="2"/>
  <c r="AH100" i="2"/>
  <c r="AD101" i="2"/>
  <c r="AE101" i="2"/>
  <c r="AF101" i="2"/>
  <c r="AG101" i="2"/>
  <c r="AH101" i="2"/>
  <c r="AD102" i="2"/>
  <c r="AE102" i="2"/>
  <c r="AF102" i="2"/>
  <c r="AG102" i="2"/>
  <c r="AH102" i="2"/>
  <c r="AD103" i="2"/>
  <c r="AE103" i="2"/>
  <c r="AF103" i="2"/>
  <c r="AG103" i="2"/>
  <c r="AH103" i="2"/>
  <c r="AD104" i="2"/>
  <c r="AE104" i="2"/>
  <c r="AF104" i="2"/>
  <c r="AG104" i="2"/>
  <c r="AH104" i="2"/>
  <c r="AD105" i="2"/>
  <c r="AE105" i="2"/>
  <c r="AF105" i="2"/>
  <c r="AG105" i="2"/>
  <c r="AH105" i="2"/>
  <c r="AD58" i="2"/>
  <c r="AE58" i="2"/>
  <c r="AF58" i="2"/>
  <c r="AG58" i="2"/>
  <c r="AH58" i="2"/>
  <c r="W59" i="2"/>
  <c r="X59" i="2"/>
  <c r="W60" i="2"/>
  <c r="X60" i="2"/>
  <c r="W61" i="2"/>
  <c r="X61" i="2"/>
  <c r="W62" i="2"/>
  <c r="X62" i="2"/>
  <c r="W63" i="2"/>
  <c r="X63" i="2"/>
  <c r="W64" i="2"/>
  <c r="X64" i="2"/>
  <c r="W65" i="2"/>
  <c r="X65" i="2"/>
  <c r="W66" i="2"/>
  <c r="X66" i="2"/>
  <c r="W67" i="2"/>
  <c r="X67" i="2"/>
  <c r="W68" i="2"/>
  <c r="X68" i="2"/>
  <c r="W69" i="2"/>
  <c r="X69" i="2"/>
  <c r="W70" i="2"/>
  <c r="X70" i="2"/>
  <c r="W71" i="2"/>
  <c r="X71" i="2"/>
  <c r="W72" i="2"/>
  <c r="X72" i="2"/>
  <c r="W73" i="2"/>
  <c r="X73" i="2"/>
  <c r="W74" i="2"/>
  <c r="X74" i="2"/>
  <c r="W75" i="2"/>
  <c r="X75" i="2"/>
  <c r="W76" i="2"/>
  <c r="X76" i="2"/>
  <c r="W77" i="2"/>
  <c r="X77" i="2"/>
  <c r="W78" i="2"/>
  <c r="X78" i="2"/>
  <c r="W79" i="2"/>
  <c r="X79" i="2"/>
  <c r="W80" i="2"/>
  <c r="X80" i="2"/>
  <c r="W81" i="2"/>
  <c r="X81" i="2"/>
  <c r="W82" i="2"/>
  <c r="X82" i="2"/>
  <c r="W83" i="2"/>
  <c r="X83" i="2"/>
  <c r="W84" i="2"/>
  <c r="X84" i="2"/>
  <c r="W85" i="2"/>
  <c r="X85" i="2"/>
  <c r="W86" i="2"/>
  <c r="X86" i="2"/>
  <c r="W87" i="2"/>
  <c r="X87" i="2"/>
  <c r="W88" i="2"/>
  <c r="X88" i="2"/>
  <c r="W89" i="2"/>
  <c r="X89" i="2"/>
  <c r="W90" i="2"/>
  <c r="X90" i="2"/>
  <c r="W91" i="2"/>
  <c r="X91" i="2"/>
  <c r="W92" i="2"/>
  <c r="X92" i="2"/>
  <c r="W93" i="2"/>
  <c r="X93" i="2"/>
  <c r="W94" i="2"/>
  <c r="X94" i="2"/>
  <c r="W95" i="2"/>
  <c r="X95" i="2"/>
  <c r="W96" i="2"/>
  <c r="X96" i="2"/>
  <c r="W97" i="2"/>
  <c r="X97" i="2"/>
  <c r="W98" i="2"/>
  <c r="X98" i="2"/>
  <c r="W99" i="2"/>
  <c r="X99" i="2"/>
  <c r="W100" i="2"/>
  <c r="X100" i="2"/>
  <c r="W101" i="2"/>
  <c r="X101" i="2"/>
  <c r="W102" i="2"/>
  <c r="X102" i="2"/>
  <c r="W103" i="2"/>
  <c r="X103" i="2"/>
  <c r="W104" i="2"/>
  <c r="X104" i="2"/>
  <c r="W105" i="2"/>
  <c r="X105" i="2"/>
  <c r="W58" i="2"/>
  <c r="X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3" i="2"/>
  <c r="Q83" i="2"/>
  <c r="P84" i="2"/>
  <c r="Q84" i="2"/>
  <c r="P85" i="2"/>
  <c r="Q85" i="2"/>
  <c r="P86" i="2"/>
  <c r="Q86" i="2"/>
  <c r="P87" i="2"/>
  <c r="Q87" i="2"/>
  <c r="P88" i="2"/>
  <c r="Q88" i="2"/>
  <c r="P89" i="2"/>
  <c r="Q89" i="2"/>
  <c r="P90" i="2"/>
  <c r="Q90" i="2"/>
  <c r="P91" i="2"/>
  <c r="Q91" i="2"/>
  <c r="P92" i="2"/>
  <c r="Q92" i="2"/>
  <c r="P93" i="2"/>
  <c r="Q93" i="2"/>
  <c r="P94" i="2"/>
  <c r="Q94" i="2"/>
  <c r="P95" i="2"/>
  <c r="Q95" i="2"/>
  <c r="P96" i="2"/>
  <c r="Q96" i="2"/>
  <c r="P97" i="2"/>
  <c r="Q97" i="2"/>
  <c r="P98" i="2"/>
  <c r="Q98" i="2"/>
  <c r="P99" i="2"/>
  <c r="Q99" i="2"/>
  <c r="P100" i="2"/>
  <c r="Q100" i="2"/>
  <c r="P101" i="2"/>
  <c r="Q101" i="2"/>
  <c r="P102" i="2"/>
  <c r="Q102" i="2"/>
  <c r="P103" i="2"/>
  <c r="Q103" i="2"/>
  <c r="P104" i="2"/>
  <c r="Q104" i="2"/>
  <c r="P105" i="2"/>
  <c r="Q105" i="2"/>
  <c r="P58" i="2"/>
  <c r="Q58" i="2"/>
  <c r="R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I85" i="2"/>
  <c r="J85" i="2"/>
  <c r="I86" i="2"/>
  <c r="J86" i="2"/>
  <c r="I87" i="2"/>
  <c r="J87" i="2"/>
  <c r="I88" i="2"/>
  <c r="J88" i="2"/>
  <c r="I89" i="2"/>
  <c r="J89" i="2"/>
  <c r="I90" i="2"/>
  <c r="J90" i="2"/>
  <c r="I91" i="2"/>
  <c r="J91" i="2"/>
  <c r="I92" i="2"/>
  <c r="J92" i="2"/>
  <c r="I93" i="2"/>
  <c r="J93" i="2"/>
  <c r="I94" i="2"/>
  <c r="J94" i="2"/>
  <c r="I95" i="2"/>
  <c r="J95" i="2"/>
  <c r="I96" i="2"/>
  <c r="J96" i="2"/>
  <c r="I97" i="2"/>
  <c r="J97" i="2"/>
  <c r="I98" i="2"/>
  <c r="J98" i="2"/>
  <c r="I99" i="2"/>
  <c r="J99" i="2"/>
  <c r="I100" i="2"/>
  <c r="J100" i="2"/>
  <c r="I101" i="2"/>
  <c r="J101" i="2"/>
  <c r="I102" i="2"/>
  <c r="J102" i="2"/>
  <c r="I103" i="2"/>
  <c r="J103" i="2"/>
  <c r="I104" i="2"/>
  <c r="J104" i="2"/>
  <c r="I105" i="2"/>
  <c r="J105" i="2"/>
  <c r="I58" i="2"/>
  <c r="J58" i="2"/>
  <c r="Y97" i="2"/>
  <c r="Z97" i="2"/>
  <c r="AA97" i="2"/>
  <c r="AB97" i="2"/>
  <c r="AC97" i="2"/>
  <c r="Y98" i="2"/>
  <c r="Z98" i="2"/>
  <c r="AA98" i="2"/>
  <c r="AB98" i="2"/>
  <c r="AC98" i="2"/>
  <c r="Y99" i="2"/>
  <c r="Z99" i="2"/>
  <c r="AA99" i="2"/>
  <c r="AB99" i="2"/>
  <c r="AC99" i="2"/>
  <c r="Y100" i="2"/>
  <c r="Z100" i="2"/>
  <c r="AA100" i="2"/>
  <c r="AB100" i="2"/>
  <c r="AC100" i="2"/>
  <c r="Y101" i="2"/>
  <c r="Z101" i="2"/>
  <c r="AA101" i="2"/>
  <c r="AB101" i="2"/>
  <c r="AC101" i="2"/>
  <c r="Y102" i="2"/>
  <c r="Z102" i="2"/>
  <c r="AA102" i="2"/>
  <c r="AB102" i="2"/>
  <c r="AC102" i="2"/>
  <c r="Y103" i="2"/>
  <c r="Z103" i="2"/>
  <c r="AA103" i="2"/>
  <c r="AB103" i="2"/>
  <c r="AC103" i="2"/>
  <c r="Y104" i="2"/>
  <c r="Z104" i="2"/>
  <c r="AA104" i="2"/>
  <c r="AB104" i="2"/>
  <c r="AC104" i="2"/>
  <c r="Y105" i="2"/>
  <c r="Z105" i="2"/>
  <c r="AA105" i="2"/>
  <c r="AB105" i="2"/>
  <c r="AC105" i="2"/>
  <c r="Y68" i="2"/>
  <c r="Z68" i="2"/>
  <c r="AA68" i="2"/>
  <c r="AB68" i="2"/>
  <c r="AC68" i="2"/>
  <c r="Y69" i="2"/>
  <c r="Z69" i="2"/>
  <c r="AA69" i="2"/>
  <c r="AB69" i="2"/>
  <c r="AC69" i="2"/>
  <c r="Y61" i="2"/>
  <c r="Z61" i="2"/>
  <c r="AA61" i="2"/>
  <c r="AB61" i="2"/>
  <c r="AC61" i="2"/>
  <c r="Y62" i="2"/>
  <c r="Z62" i="2"/>
  <c r="AA62" i="2"/>
  <c r="AB62" i="2"/>
  <c r="AC62" i="2"/>
  <c r="R97" i="2"/>
  <c r="S97" i="2"/>
  <c r="T97" i="2"/>
  <c r="U97" i="2"/>
  <c r="V97" i="2"/>
  <c r="R98" i="2"/>
  <c r="S98" i="2"/>
  <c r="T98" i="2"/>
  <c r="U98" i="2"/>
  <c r="V98" i="2"/>
  <c r="R99" i="2"/>
  <c r="S99" i="2"/>
  <c r="T99" i="2"/>
  <c r="U99" i="2"/>
  <c r="V99" i="2"/>
  <c r="R100" i="2"/>
  <c r="S100" i="2"/>
  <c r="T100" i="2"/>
  <c r="U100" i="2"/>
  <c r="V100" i="2"/>
  <c r="R101" i="2"/>
  <c r="S101" i="2"/>
  <c r="T101" i="2"/>
  <c r="U101" i="2"/>
  <c r="V101" i="2"/>
  <c r="R102" i="2"/>
  <c r="S102" i="2"/>
  <c r="T102" i="2"/>
  <c r="U102" i="2"/>
  <c r="V102" i="2"/>
  <c r="R103" i="2"/>
  <c r="S103" i="2"/>
  <c r="T103" i="2"/>
  <c r="U103" i="2"/>
  <c r="V103" i="2"/>
  <c r="R104" i="2"/>
  <c r="S104" i="2"/>
  <c r="T104" i="2"/>
  <c r="U104" i="2"/>
  <c r="V104" i="2"/>
  <c r="R105" i="2"/>
  <c r="S105" i="2"/>
  <c r="T105" i="2"/>
  <c r="U105" i="2"/>
  <c r="V105" i="2"/>
  <c r="U68" i="2"/>
  <c r="V68" i="2"/>
  <c r="U69" i="2"/>
  <c r="V69" i="2"/>
  <c r="U61" i="2"/>
  <c r="V61" i="2"/>
  <c r="U62" i="2"/>
  <c r="V62" i="2"/>
  <c r="R68" i="2"/>
  <c r="S68" i="2"/>
  <c r="T68" i="2"/>
  <c r="R69" i="2"/>
  <c r="S69" i="2"/>
  <c r="T69" i="2"/>
  <c r="R61" i="2"/>
  <c r="S61" i="2"/>
  <c r="T61" i="2"/>
  <c r="R62" i="2"/>
  <c r="S62" i="2"/>
  <c r="T62" i="2"/>
  <c r="K68" i="2"/>
  <c r="L68" i="2"/>
  <c r="M68" i="2"/>
  <c r="N68" i="2"/>
  <c r="O68" i="2"/>
  <c r="K69" i="2"/>
  <c r="L69" i="2"/>
  <c r="M69" i="2"/>
  <c r="N69" i="2"/>
  <c r="O69" i="2"/>
  <c r="K61" i="2"/>
  <c r="L61" i="2"/>
  <c r="M61" i="2"/>
  <c r="N61" i="2"/>
  <c r="O61" i="2"/>
  <c r="K62" i="2"/>
  <c r="L62" i="2"/>
  <c r="M62" i="2"/>
  <c r="N62" i="2"/>
  <c r="O62" i="2"/>
  <c r="K97" i="2"/>
  <c r="L97" i="2"/>
  <c r="M97" i="2"/>
  <c r="N97" i="2"/>
  <c r="O97" i="2"/>
  <c r="K98" i="2"/>
  <c r="L98" i="2"/>
  <c r="M98" i="2"/>
  <c r="N98" i="2"/>
  <c r="O98" i="2"/>
  <c r="K99" i="2"/>
  <c r="L99" i="2"/>
  <c r="M99" i="2"/>
  <c r="N99" i="2"/>
  <c r="O99" i="2"/>
  <c r="K100" i="2"/>
  <c r="L100" i="2"/>
  <c r="M100" i="2"/>
  <c r="N100" i="2"/>
  <c r="O100" i="2"/>
  <c r="K101" i="2"/>
  <c r="L101" i="2"/>
  <c r="M101" i="2"/>
  <c r="N101" i="2"/>
  <c r="O101" i="2"/>
  <c r="K102" i="2"/>
  <c r="L102" i="2"/>
  <c r="M102" i="2"/>
  <c r="N102" i="2"/>
  <c r="O102" i="2"/>
  <c r="K103" i="2"/>
  <c r="L103" i="2"/>
  <c r="M103" i="2"/>
  <c r="N103" i="2"/>
  <c r="O103" i="2"/>
  <c r="K104" i="2"/>
  <c r="L104" i="2"/>
  <c r="M104" i="2"/>
  <c r="N104" i="2"/>
  <c r="O104" i="2"/>
  <c r="K105" i="2"/>
  <c r="L105" i="2"/>
  <c r="M105" i="2"/>
  <c r="N105" i="2"/>
  <c r="O105" i="2"/>
  <c r="D97" i="2"/>
  <c r="E97" i="2"/>
  <c r="F97" i="2"/>
  <c r="G97" i="2"/>
  <c r="H97" i="2"/>
  <c r="D98" i="2"/>
  <c r="E98" i="2"/>
  <c r="F98" i="2"/>
  <c r="G98" i="2"/>
  <c r="H98" i="2"/>
  <c r="D99" i="2"/>
  <c r="E99" i="2"/>
  <c r="F99" i="2"/>
  <c r="G99" i="2"/>
  <c r="H99" i="2"/>
  <c r="D100" i="2"/>
  <c r="E100" i="2"/>
  <c r="F100" i="2"/>
  <c r="G100" i="2"/>
  <c r="H100" i="2"/>
  <c r="D101" i="2"/>
  <c r="E101" i="2"/>
  <c r="F101" i="2"/>
  <c r="G101" i="2"/>
  <c r="H101" i="2"/>
  <c r="D102" i="2"/>
  <c r="E102" i="2"/>
  <c r="F102" i="2"/>
  <c r="G102" i="2"/>
  <c r="H102" i="2"/>
  <c r="D103" i="2"/>
  <c r="E103" i="2"/>
  <c r="F103" i="2"/>
  <c r="G103" i="2"/>
  <c r="H103" i="2"/>
  <c r="D104" i="2"/>
  <c r="E104" i="2"/>
  <c r="F104" i="2"/>
  <c r="G104" i="2"/>
  <c r="H104" i="2"/>
  <c r="D105" i="2"/>
  <c r="E105" i="2"/>
  <c r="F105" i="2"/>
  <c r="G105" i="2"/>
  <c r="H105" i="2"/>
  <c r="D68" i="2"/>
  <c r="E68" i="2"/>
  <c r="F68" i="2"/>
  <c r="G68" i="2"/>
  <c r="H68" i="2"/>
  <c r="D69" i="2"/>
  <c r="E69" i="2"/>
  <c r="F69" i="2"/>
  <c r="G69" i="2"/>
  <c r="H69" i="2"/>
  <c r="D61" i="2"/>
  <c r="E61" i="2"/>
  <c r="F61" i="2"/>
  <c r="G61" i="2"/>
  <c r="H61" i="2"/>
  <c r="D62" i="2"/>
  <c r="E62" i="2"/>
  <c r="F62" i="2"/>
  <c r="G62" i="2"/>
  <c r="H62" i="2"/>
  <c r="N268" i="2"/>
  <c r="O268" i="2"/>
  <c r="N269" i="2"/>
  <c r="O269" i="2"/>
  <c r="N270" i="2"/>
  <c r="O270" i="2"/>
  <c r="N271" i="2"/>
  <c r="O271" i="2"/>
  <c r="N272" i="2"/>
  <c r="O272" i="2"/>
  <c r="N273" i="2"/>
  <c r="O273" i="2"/>
  <c r="N274" i="2"/>
  <c r="O274" i="2"/>
  <c r="N275" i="2"/>
  <c r="O275" i="2"/>
  <c r="N276" i="2"/>
  <c r="O276" i="2"/>
  <c r="N277" i="2"/>
  <c r="O277" i="2"/>
  <c r="N278" i="2"/>
  <c r="O278" i="2"/>
  <c r="N279" i="2"/>
  <c r="O279" i="2"/>
  <c r="N280" i="2"/>
  <c r="O280" i="2"/>
  <c r="N281" i="2"/>
  <c r="O281" i="2"/>
  <c r="N282" i="2"/>
  <c r="O282" i="2"/>
  <c r="N283" i="2"/>
  <c r="O283" i="2"/>
  <c r="N284" i="2"/>
  <c r="O284" i="2"/>
  <c r="N285" i="2"/>
  <c r="O285" i="2"/>
  <c r="N286" i="2"/>
  <c r="O286" i="2"/>
  <c r="N287" i="2"/>
  <c r="O287" i="2"/>
  <c r="N288" i="2"/>
  <c r="O288" i="2"/>
  <c r="N289" i="2"/>
  <c r="O289" i="2"/>
  <c r="N290" i="2"/>
  <c r="O290" i="2"/>
  <c r="N291" i="2"/>
  <c r="O291" i="2"/>
  <c r="N292" i="2"/>
  <c r="O292" i="2"/>
  <c r="N293" i="2"/>
  <c r="O293" i="2"/>
  <c r="N294" i="2"/>
  <c r="O294" i="2"/>
  <c r="N295" i="2"/>
  <c r="O295" i="2"/>
  <c r="N296" i="2"/>
  <c r="O296" i="2"/>
  <c r="O297" i="2"/>
  <c r="O298" i="2"/>
  <c r="O299" i="2"/>
  <c r="O300" i="2"/>
  <c r="O301" i="2"/>
  <c r="O302" i="2"/>
  <c r="N267" i="2"/>
  <c r="O267" i="2"/>
  <c r="N266" i="2"/>
  <c r="O266" i="2"/>
  <c r="AE267" i="2"/>
  <c r="AF267" i="2"/>
  <c r="AE268" i="2"/>
  <c r="AF268" i="2"/>
  <c r="AE269" i="2"/>
  <c r="AF269" i="2"/>
  <c r="AE270" i="2"/>
  <c r="AF270" i="2"/>
  <c r="AE271" i="2"/>
  <c r="AF271" i="2"/>
  <c r="AE272" i="2"/>
  <c r="AF272" i="2"/>
  <c r="AE273" i="2"/>
  <c r="AF273" i="2"/>
  <c r="AE274" i="2"/>
  <c r="AF274" i="2"/>
  <c r="AE275" i="2"/>
  <c r="AF275" i="2"/>
  <c r="AE276" i="2"/>
  <c r="AF276" i="2"/>
  <c r="AE277" i="2"/>
  <c r="AF277" i="2"/>
  <c r="AE278" i="2"/>
  <c r="AF278" i="2"/>
  <c r="AE279" i="2"/>
  <c r="AF279" i="2"/>
  <c r="AE280" i="2"/>
  <c r="AF280" i="2"/>
  <c r="AE281" i="2"/>
  <c r="AF281" i="2"/>
  <c r="AE282" i="2"/>
  <c r="AF282" i="2"/>
  <c r="AE283" i="2"/>
  <c r="AF283" i="2"/>
  <c r="AE284" i="2"/>
  <c r="AF284" i="2"/>
  <c r="AE285" i="2"/>
  <c r="AF285" i="2"/>
  <c r="AE286" i="2"/>
  <c r="AF286" i="2"/>
  <c r="AE287" i="2"/>
  <c r="AF287" i="2"/>
  <c r="AE288" i="2"/>
  <c r="AF288" i="2"/>
  <c r="AE289" i="2"/>
  <c r="AF289" i="2"/>
  <c r="AE290" i="2"/>
  <c r="AF290" i="2"/>
  <c r="AE291" i="2"/>
  <c r="AF291" i="2"/>
  <c r="AE292" i="2"/>
  <c r="AF292" i="2"/>
  <c r="AE293" i="2"/>
  <c r="AF293" i="2"/>
  <c r="AE294" i="2"/>
  <c r="AF294" i="2"/>
  <c r="AE295" i="2"/>
  <c r="AF295" i="2"/>
  <c r="AE296" i="2"/>
  <c r="AF296" i="2"/>
  <c r="AF297" i="2"/>
  <c r="AF298" i="2"/>
  <c r="AF299" i="2"/>
  <c r="AF300" i="2"/>
  <c r="AF301" i="2"/>
  <c r="AF302" i="2"/>
  <c r="AE266" i="2"/>
  <c r="AF266" i="2"/>
  <c r="AB267" i="2"/>
  <c r="AC267" i="2"/>
  <c r="AB268" i="2"/>
  <c r="AC268" i="2"/>
  <c r="AB269" i="2"/>
  <c r="AC269" i="2"/>
  <c r="AB270" i="2"/>
  <c r="AC270" i="2"/>
  <c r="AB271" i="2"/>
  <c r="AC271" i="2"/>
  <c r="AB272" i="2"/>
  <c r="AC272" i="2"/>
  <c r="AB273" i="2"/>
  <c r="AC273" i="2"/>
  <c r="AB274" i="2"/>
  <c r="AC274" i="2"/>
  <c r="AB275" i="2"/>
  <c r="AC275" i="2"/>
  <c r="AB276" i="2"/>
  <c r="AC276" i="2"/>
  <c r="AB277" i="2"/>
  <c r="AC277" i="2"/>
  <c r="AB278" i="2"/>
  <c r="AC278" i="2"/>
  <c r="AB279" i="2"/>
  <c r="AC279" i="2"/>
  <c r="AB280" i="2"/>
  <c r="AC280" i="2"/>
  <c r="AB281" i="2"/>
  <c r="AC281" i="2"/>
  <c r="AB282" i="2"/>
  <c r="AC282" i="2"/>
  <c r="AB283" i="2"/>
  <c r="AC283" i="2"/>
  <c r="AB284" i="2"/>
  <c r="AC284" i="2"/>
  <c r="AB285" i="2"/>
  <c r="AC285" i="2"/>
  <c r="AB286" i="2"/>
  <c r="AC286" i="2"/>
  <c r="AB287" i="2"/>
  <c r="AC287" i="2"/>
  <c r="AB288" i="2"/>
  <c r="AC288" i="2"/>
  <c r="AB289" i="2"/>
  <c r="AC289" i="2"/>
  <c r="AB290" i="2"/>
  <c r="AC290" i="2"/>
  <c r="AB291" i="2"/>
  <c r="AC291" i="2"/>
  <c r="AB292" i="2"/>
  <c r="AC292" i="2"/>
  <c r="AB293" i="2"/>
  <c r="AC293" i="2"/>
  <c r="AB294" i="2"/>
  <c r="AC294" i="2"/>
  <c r="AB295" i="2"/>
  <c r="AC295" i="2"/>
  <c r="AB296" i="2"/>
  <c r="AC296" i="2"/>
  <c r="AC297" i="2"/>
  <c r="AC298" i="2"/>
  <c r="AC299" i="2"/>
  <c r="AC300" i="2"/>
  <c r="AC301" i="2"/>
  <c r="AC302" i="2"/>
  <c r="AB266" i="2"/>
  <c r="AC266" i="2"/>
  <c r="AD289" i="2"/>
  <c r="AD290" i="2"/>
  <c r="AD291" i="2"/>
  <c r="AD292" i="2"/>
  <c r="AD293" i="2"/>
  <c r="AD294" i="2"/>
  <c r="AD295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66" i="2"/>
  <c r="L267" i="2"/>
  <c r="M267" i="2"/>
  <c r="L268" i="2"/>
  <c r="M268" i="2"/>
  <c r="L269" i="2"/>
  <c r="M269" i="2"/>
  <c r="L270" i="2"/>
  <c r="M270" i="2"/>
  <c r="L271" i="2"/>
  <c r="M271" i="2"/>
  <c r="L272" i="2"/>
  <c r="M272" i="2"/>
  <c r="L273" i="2"/>
  <c r="M273" i="2"/>
  <c r="L274" i="2"/>
  <c r="M274" i="2"/>
  <c r="L275" i="2"/>
  <c r="M275" i="2"/>
  <c r="L276" i="2"/>
  <c r="M276" i="2"/>
  <c r="L277" i="2"/>
  <c r="M277" i="2"/>
  <c r="L278" i="2"/>
  <c r="M278" i="2"/>
  <c r="L279" i="2"/>
  <c r="M279" i="2"/>
  <c r="L280" i="2"/>
  <c r="M280" i="2"/>
  <c r="L281" i="2"/>
  <c r="M281" i="2"/>
  <c r="L282" i="2"/>
  <c r="M282" i="2"/>
  <c r="L283" i="2"/>
  <c r="M283" i="2"/>
  <c r="L284" i="2"/>
  <c r="M284" i="2"/>
  <c r="L285" i="2"/>
  <c r="M285" i="2"/>
  <c r="L286" i="2"/>
  <c r="M286" i="2"/>
  <c r="L287" i="2"/>
  <c r="M287" i="2"/>
  <c r="L288" i="2"/>
  <c r="M288" i="2"/>
  <c r="L289" i="2"/>
  <c r="M289" i="2"/>
  <c r="M290" i="2"/>
  <c r="M291" i="2"/>
  <c r="M292" i="2"/>
  <c r="M293" i="2"/>
  <c r="M266" i="2"/>
  <c r="L266" i="2"/>
  <c r="B191" i="2" l="1"/>
  <c r="C195" i="2"/>
  <c r="B170" i="2"/>
  <c r="B192" i="2"/>
  <c r="C185" i="2"/>
  <c r="B185" i="2"/>
  <c r="B184" i="2"/>
  <c r="B194" i="2"/>
  <c r="C170" i="2"/>
  <c r="C184" i="2"/>
  <c r="C191" i="2"/>
  <c r="C194" i="2"/>
  <c r="C177" i="2"/>
  <c r="B178" i="2"/>
  <c r="C178" i="2"/>
  <c r="C192" i="2"/>
  <c r="B177" i="2"/>
  <c r="B195" i="2"/>
  <c r="C171" i="2"/>
  <c r="B171" i="2"/>
  <c r="B156" i="2"/>
  <c r="B149" i="2"/>
  <c r="B142" i="2"/>
  <c r="B135" i="2"/>
  <c r="B193" i="2"/>
  <c r="C193" i="2"/>
  <c r="Z288" i="2"/>
  <c r="Y286" i="2"/>
  <c r="Z286" i="2"/>
  <c r="Y284" i="2"/>
  <c r="Z284" i="2"/>
  <c r="X282" i="2"/>
  <c r="Y282" i="2"/>
  <c r="Z282" i="2"/>
  <c r="X280" i="2"/>
  <c r="Y280" i="2"/>
  <c r="Z280" i="2"/>
  <c r="X278" i="2"/>
  <c r="Y278" i="2"/>
  <c r="Z278" i="2"/>
  <c r="X276" i="2"/>
  <c r="Y276" i="2"/>
  <c r="Z276" i="2"/>
  <c r="X274" i="2"/>
  <c r="Y274" i="2"/>
  <c r="Z274" i="2"/>
  <c r="W270" i="2"/>
  <c r="X270" i="2"/>
  <c r="Y270" i="2"/>
  <c r="Z270" i="2"/>
  <c r="W271" i="2"/>
  <c r="X271" i="2"/>
  <c r="Y271" i="2"/>
  <c r="Z271" i="2"/>
  <c r="W272" i="2"/>
  <c r="X272" i="2"/>
  <c r="Y272" i="2"/>
  <c r="Z272" i="2"/>
  <c r="W268" i="2"/>
  <c r="X268" i="2"/>
  <c r="Y268" i="2"/>
  <c r="Z268" i="2"/>
  <c r="K286" i="2"/>
  <c r="K284" i="2"/>
  <c r="J282" i="2"/>
  <c r="K282" i="2"/>
  <c r="J280" i="2"/>
  <c r="K280" i="2"/>
  <c r="J278" i="2"/>
  <c r="K278" i="2"/>
  <c r="J276" i="2"/>
  <c r="K276" i="2"/>
  <c r="J274" i="2"/>
  <c r="K274" i="2"/>
  <c r="I270" i="2"/>
  <c r="J270" i="2"/>
  <c r="K270" i="2"/>
  <c r="I271" i="2"/>
  <c r="J271" i="2"/>
  <c r="K271" i="2"/>
  <c r="I272" i="2"/>
  <c r="J272" i="2"/>
  <c r="K272" i="2"/>
  <c r="I268" i="2"/>
  <c r="J268" i="2"/>
  <c r="K268" i="2"/>
  <c r="X266" i="2" l="1"/>
  <c r="Y266" i="2"/>
  <c r="Z266" i="2"/>
  <c r="X267" i="2"/>
  <c r="Y267" i="2"/>
  <c r="Z267" i="2"/>
  <c r="X269" i="2"/>
  <c r="Y269" i="2"/>
  <c r="Z269" i="2"/>
  <c r="X273" i="2"/>
  <c r="Y273" i="2"/>
  <c r="Z273" i="2"/>
  <c r="X275" i="2"/>
  <c r="Y275" i="2"/>
  <c r="Z275" i="2"/>
  <c r="X277" i="2"/>
  <c r="Y277" i="2"/>
  <c r="Z277" i="2"/>
  <c r="X279" i="2"/>
  <c r="Y279" i="2"/>
  <c r="Z279" i="2"/>
  <c r="X281" i="2"/>
  <c r="Y281" i="2"/>
  <c r="Z281" i="2"/>
  <c r="X283" i="2"/>
  <c r="Y283" i="2"/>
  <c r="Z283" i="2"/>
  <c r="Y285" i="2"/>
  <c r="Z285" i="2"/>
  <c r="Y287" i="2"/>
  <c r="Z287" i="2"/>
  <c r="Z289" i="2"/>
  <c r="W267" i="2"/>
  <c r="W269" i="2"/>
  <c r="W273" i="2"/>
  <c r="W266" i="2"/>
  <c r="I266" i="2"/>
  <c r="J266" i="2"/>
  <c r="AJ266" i="2" s="1"/>
  <c r="D24" i="1" s="1"/>
  <c r="K266" i="2"/>
  <c r="I267" i="2"/>
  <c r="J267" i="2"/>
  <c r="K267" i="2"/>
  <c r="I269" i="2"/>
  <c r="J269" i="2"/>
  <c r="K269" i="2"/>
  <c r="I273" i="2"/>
  <c r="J273" i="2"/>
  <c r="K273" i="2"/>
  <c r="J275" i="2"/>
  <c r="K275" i="2"/>
  <c r="J277" i="2"/>
  <c r="K277" i="2"/>
  <c r="J279" i="2"/>
  <c r="K279" i="2"/>
  <c r="J281" i="2"/>
  <c r="K281" i="2"/>
  <c r="J283" i="2"/>
  <c r="K283" i="2"/>
  <c r="K285" i="2"/>
  <c r="K287" i="2"/>
  <c r="C190" i="2"/>
  <c r="C189" i="2"/>
  <c r="C188" i="2"/>
  <c r="C187" i="2"/>
  <c r="C186" i="2"/>
  <c r="C183" i="2"/>
  <c r="C182" i="2"/>
  <c r="C181" i="2"/>
  <c r="C180" i="2"/>
  <c r="C179" i="2"/>
  <c r="C176" i="2"/>
  <c r="C175" i="2"/>
  <c r="C174" i="2"/>
  <c r="C173" i="2"/>
  <c r="C172" i="2"/>
  <c r="C169" i="2"/>
  <c r="C168" i="2"/>
  <c r="C167" i="2"/>
  <c r="B190" i="2"/>
  <c r="B189" i="2"/>
  <c r="B188" i="2"/>
  <c r="B187" i="2"/>
  <c r="B186" i="2"/>
  <c r="B183" i="2"/>
  <c r="B182" i="2"/>
  <c r="B181" i="2"/>
  <c r="B180" i="2"/>
  <c r="B179" i="2"/>
  <c r="B176" i="2"/>
  <c r="B175" i="2"/>
  <c r="B174" i="2"/>
  <c r="B173" i="2"/>
  <c r="B172" i="2"/>
  <c r="B169" i="2"/>
  <c r="B168" i="2"/>
  <c r="B167" i="2"/>
  <c r="B166" i="2"/>
  <c r="B165" i="2"/>
  <c r="B130" i="2"/>
  <c r="B155" i="2"/>
  <c r="B154" i="2"/>
  <c r="B153" i="2"/>
  <c r="B152" i="2"/>
  <c r="B151" i="2"/>
  <c r="B148" i="2"/>
  <c r="B147" i="2"/>
  <c r="B146" i="2"/>
  <c r="B145" i="2"/>
  <c r="B144" i="2"/>
  <c r="B141" i="2"/>
  <c r="B140" i="2"/>
  <c r="B139" i="2"/>
  <c r="B138" i="2"/>
  <c r="B137" i="2"/>
  <c r="B134" i="2"/>
  <c r="B133" i="2"/>
  <c r="B132" i="2"/>
  <c r="B131" i="2"/>
  <c r="B128" i="2"/>
  <c r="B129" i="2"/>
  <c r="AB37" i="2"/>
  <c r="AA37" i="2"/>
  <c r="Z37" i="2"/>
  <c r="Y37" i="2"/>
  <c r="V37" i="2"/>
  <c r="U37" i="2"/>
  <c r="T37" i="2"/>
  <c r="S37" i="2"/>
  <c r="R37" i="2"/>
  <c r="O37" i="2"/>
  <c r="N37" i="2"/>
  <c r="M37" i="2"/>
  <c r="L37" i="2"/>
  <c r="AC37" i="2"/>
  <c r="AF37" i="2"/>
  <c r="AC96" i="2" l="1"/>
  <c r="AB96" i="2"/>
  <c r="AA96" i="2"/>
  <c r="Z96" i="2"/>
  <c r="Y96" i="2"/>
  <c r="V96" i="2"/>
  <c r="U96" i="2"/>
  <c r="T96" i="2"/>
  <c r="S96" i="2"/>
  <c r="R96" i="2"/>
  <c r="AC95" i="2"/>
  <c r="AB95" i="2"/>
  <c r="AA95" i="2"/>
  <c r="Z95" i="2"/>
  <c r="Y95" i="2"/>
  <c r="V95" i="2"/>
  <c r="U95" i="2"/>
  <c r="T95" i="2"/>
  <c r="S95" i="2"/>
  <c r="R95" i="2"/>
  <c r="AC94" i="2"/>
  <c r="AB94" i="2"/>
  <c r="AA94" i="2"/>
  <c r="Z94" i="2"/>
  <c r="Y94" i="2"/>
  <c r="V94" i="2"/>
  <c r="U94" i="2"/>
  <c r="T94" i="2"/>
  <c r="S94" i="2"/>
  <c r="R94" i="2"/>
  <c r="AC93" i="2"/>
  <c r="AB93" i="2"/>
  <c r="AA93" i="2"/>
  <c r="Z93" i="2"/>
  <c r="Y93" i="2"/>
  <c r="V93" i="2"/>
  <c r="U93" i="2"/>
  <c r="T93" i="2"/>
  <c r="S93" i="2"/>
  <c r="R93" i="2"/>
  <c r="AC92" i="2"/>
  <c r="AB92" i="2"/>
  <c r="AA92" i="2"/>
  <c r="Z92" i="2"/>
  <c r="Y92" i="2"/>
  <c r="V92" i="2"/>
  <c r="U92" i="2"/>
  <c r="T92" i="2"/>
  <c r="S92" i="2"/>
  <c r="R92" i="2"/>
  <c r="AC91" i="2"/>
  <c r="AB91" i="2"/>
  <c r="AA91" i="2"/>
  <c r="Z91" i="2"/>
  <c r="Y91" i="2"/>
  <c r="V91" i="2"/>
  <c r="U91" i="2"/>
  <c r="T91" i="2"/>
  <c r="S91" i="2"/>
  <c r="R91" i="2"/>
  <c r="AC90" i="2"/>
  <c r="AB90" i="2"/>
  <c r="AA90" i="2"/>
  <c r="Z90" i="2"/>
  <c r="Y90" i="2"/>
  <c r="V90" i="2"/>
  <c r="U90" i="2"/>
  <c r="T90" i="2"/>
  <c r="S90" i="2"/>
  <c r="R90" i="2"/>
  <c r="AC89" i="2"/>
  <c r="AB89" i="2"/>
  <c r="AA89" i="2"/>
  <c r="Z89" i="2"/>
  <c r="Y89" i="2"/>
  <c r="V89" i="2"/>
  <c r="U89" i="2"/>
  <c r="T89" i="2"/>
  <c r="S89" i="2"/>
  <c r="R89" i="2"/>
  <c r="AC88" i="2"/>
  <c r="AB88" i="2"/>
  <c r="AA88" i="2"/>
  <c r="Z88" i="2"/>
  <c r="Y88" i="2"/>
  <c r="V88" i="2"/>
  <c r="U88" i="2"/>
  <c r="T88" i="2"/>
  <c r="S88" i="2"/>
  <c r="R88" i="2"/>
  <c r="AC87" i="2"/>
  <c r="AB87" i="2"/>
  <c r="AA87" i="2"/>
  <c r="Z87" i="2"/>
  <c r="Y87" i="2"/>
  <c r="V87" i="2"/>
  <c r="U87" i="2"/>
  <c r="T87" i="2"/>
  <c r="S87" i="2"/>
  <c r="R87" i="2"/>
  <c r="AC86" i="2"/>
  <c r="AB86" i="2"/>
  <c r="AA86" i="2"/>
  <c r="Z86" i="2"/>
  <c r="Y86" i="2"/>
  <c r="V86" i="2"/>
  <c r="U86" i="2"/>
  <c r="T86" i="2"/>
  <c r="S86" i="2"/>
  <c r="R86" i="2"/>
  <c r="AC85" i="2"/>
  <c r="AB85" i="2"/>
  <c r="AA85" i="2"/>
  <c r="Z85" i="2"/>
  <c r="Y85" i="2"/>
  <c r="V85" i="2"/>
  <c r="U85" i="2"/>
  <c r="T85" i="2"/>
  <c r="S85" i="2"/>
  <c r="R85" i="2"/>
  <c r="AC84" i="2"/>
  <c r="AB84" i="2"/>
  <c r="AA84" i="2"/>
  <c r="Z84" i="2"/>
  <c r="Y84" i="2"/>
  <c r="V84" i="2"/>
  <c r="U84" i="2"/>
  <c r="T84" i="2"/>
  <c r="S84" i="2"/>
  <c r="R84" i="2"/>
  <c r="AC83" i="2"/>
  <c r="AB83" i="2"/>
  <c r="AA83" i="2"/>
  <c r="Z83" i="2"/>
  <c r="Y83" i="2"/>
  <c r="V83" i="2"/>
  <c r="U83" i="2"/>
  <c r="T83" i="2"/>
  <c r="S83" i="2"/>
  <c r="R83" i="2"/>
  <c r="AC82" i="2"/>
  <c r="AB82" i="2"/>
  <c r="AA82" i="2"/>
  <c r="Z82" i="2"/>
  <c r="Y82" i="2"/>
  <c r="V82" i="2"/>
  <c r="U82" i="2"/>
  <c r="T82" i="2"/>
  <c r="S82" i="2"/>
  <c r="R82" i="2"/>
  <c r="AC81" i="2"/>
  <c r="AB81" i="2"/>
  <c r="AA81" i="2"/>
  <c r="Z81" i="2"/>
  <c r="Y81" i="2"/>
  <c r="V81" i="2"/>
  <c r="U81" i="2"/>
  <c r="T81" i="2"/>
  <c r="S81" i="2"/>
  <c r="R81" i="2"/>
  <c r="AC80" i="2"/>
  <c r="AB80" i="2"/>
  <c r="AA80" i="2"/>
  <c r="Z80" i="2"/>
  <c r="Y80" i="2"/>
  <c r="V80" i="2"/>
  <c r="U80" i="2"/>
  <c r="T80" i="2"/>
  <c r="S80" i="2"/>
  <c r="R80" i="2"/>
  <c r="AC79" i="2"/>
  <c r="AB79" i="2"/>
  <c r="AA79" i="2"/>
  <c r="Z79" i="2"/>
  <c r="Y79" i="2"/>
  <c r="V79" i="2"/>
  <c r="U79" i="2"/>
  <c r="T79" i="2"/>
  <c r="S79" i="2"/>
  <c r="R79" i="2"/>
  <c r="AC78" i="2"/>
  <c r="AB78" i="2"/>
  <c r="AA78" i="2"/>
  <c r="Z78" i="2"/>
  <c r="Y78" i="2"/>
  <c r="V78" i="2"/>
  <c r="U78" i="2"/>
  <c r="T78" i="2"/>
  <c r="S78" i="2"/>
  <c r="R78" i="2"/>
  <c r="AC77" i="2"/>
  <c r="AB77" i="2"/>
  <c r="AA77" i="2"/>
  <c r="Z77" i="2"/>
  <c r="Y77" i="2"/>
  <c r="V77" i="2"/>
  <c r="U77" i="2"/>
  <c r="T77" i="2"/>
  <c r="S77" i="2"/>
  <c r="R77" i="2"/>
  <c r="AC76" i="2"/>
  <c r="AB76" i="2"/>
  <c r="AA76" i="2"/>
  <c r="Z76" i="2"/>
  <c r="Y76" i="2"/>
  <c r="V76" i="2"/>
  <c r="U76" i="2"/>
  <c r="T76" i="2"/>
  <c r="S76" i="2"/>
  <c r="R76" i="2"/>
  <c r="AC75" i="2"/>
  <c r="AB75" i="2"/>
  <c r="AA75" i="2"/>
  <c r="Z75" i="2"/>
  <c r="Y75" i="2"/>
  <c r="V75" i="2"/>
  <c r="U75" i="2"/>
  <c r="T75" i="2"/>
  <c r="S75" i="2"/>
  <c r="R75" i="2"/>
  <c r="AC74" i="2"/>
  <c r="AB74" i="2"/>
  <c r="AA74" i="2"/>
  <c r="Z74" i="2"/>
  <c r="Y74" i="2"/>
  <c r="V74" i="2"/>
  <c r="U74" i="2"/>
  <c r="T74" i="2"/>
  <c r="S74" i="2"/>
  <c r="R74" i="2"/>
  <c r="AC73" i="2"/>
  <c r="AB73" i="2"/>
  <c r="AA73" i="2"/>
  <c r="Z73" i="2"/>
  <c r="Y73" i="2"/>
  <c r="V73" i="2"/>
  <c r="U73" i="2"/>
  <c r="T73" i="2"/>
  <c r="S73" i="2"/>
  <c r="R73" i="2"/>
  <c r="AC72" i="2"/>
  <c r="AB72" i="2"/>
  <c r="AA72" i="2"/>
  <c r="Z72" i="2"/>
  <c r="Y72" i="2"/>
  <c r="V72" i="2"/>
  <c r="U72" i="2"/>
  <c r="T72" i="2"/>
  <c r="S72" i="2"/>
  <c r="R72" i="2"/>
  <c r="AC71" i="2"/>
  <c r="AB71" i="2"/>
  <c r="AA71" i="2"/>
  <c r="Z71" i="2"/>
  <c r="Y71" i="2"/>
  <c r="V71" i="2"/>
  <c r="U71" i="2"/>
  <c r="T71" i="2"/>
  <c r="S71" i="2"/>
  <c r="R71" i="2"/>
  <c r="AC70" i="2"/>
  <c r="AB70" i="2"/>
  <c r="AA70" i="2"/>
  <c r="Z70" i="2"/>
  <c r="Y70" i="2"/>
  <c r="V70" i="2"/>
  <c r="U70" i="2"/>
  <c r="T70" i="2"/>
  <c r="S70" i="2"/>
  <c r="R70" i="2"/>
  <c r="AC67" i="2"/>
  <c r="AB67" i="2"/>
  <c r="AA67" i="2"/>
  <c r="Z67" i="2"/>
  <c r="Y67" i="2"/>
  <c r="V67" i="2"/>
  <c r="U67" i="2"/>
  <c r="T67" i="2"/>
  <c r="S67" i="2"/>
  <c r="R67" i="2"/>
  <c r="AC66" i="2"/>
  <c r="AB66" i="2"/>
  <c r="AA66" i="2"/>
  <c r="Z66" i="2"/>
  <c r="Y66" i="2"/>
  <c r="V66" i="2"/>
  <c r="U66" i="2"/>
  <c r="T66" i="2"/>
  <c r="S66" i="2"/>
  <c r="R66" i="2"/>
  <c r="AC65" i="2"/>
  <c r="AB65" i="2"/>
  <c r="AA65" i="2"/>
  <c r="Z65" i="2"/>
  <c r="Y65" i="2"/>
  <c r="V65" i="2"/>
  <c r="U65" i="2"/>
  <c r="T65" i="2"/>
  <c r="S65" i="2"/>
  <c r="R65" i="2"/>
  <c r="AC64" i="2"/>
  <c r="AB64" i="2"/>
  <c r="AA64" i="2"/>
  <c r="Z64" i="2"/>
  <c r="Y64" i="2"/>
  <c r="V64" i="2"/>
  <c r="U64" i="2"/>
  <c r="T64" i="2"/>
  <c r="S64" i="2"/>
  <c r="R64" i="2"/>
  <c r="AC63" i="2"/>
  <c r="AB63" i="2"/>
  <c r="AA63" i="2"/>
  <c r="Z63" i="2"/>
  <c r="Y63" i="2"/>
  <c r="V63" i="2"/>
  <c r="U63" i="2"/>
  <c r="T63" i="2"/>
  <c r="S63" i="2"/>
  <c r="R63" i="2"/>
  <c r="AC60" i="2"/>
  <c r="AB60" i="2"/>
  <c r="AA60" i="2"/>
  <c r="Z60" i="2"/>
  <c r="Y60" i="2"/>
  <c r="V60" i="2"/>
  <c r="U60" i="2"/>
  <c r="T60" i="2"/>
  <c r="S60" i="2"/>
  <c r="R60" i="2"/>
  <c r="AC59" i="2"/>
  <c r="AB59" i="2"/>
  <c r="AA59" i="2"/>
  <c r="Z59" i="2"/>
  <c r="Y59" i="2"/>
  <c r="V59" i="2"/>
  <c r="U59" i="2"/>
  <c r="T59" i="2"/>
  <c r="S59" i="2"/>
  <c r="R59" i="2"/>
  <c r="AC58" i="2"/>
  <c r="AB58" i="2"/>
  <c r="AA58" i="2"/>
  <c r="Z58" i="2"/>
  <c r="Y58" i="2"/>
  <c r="V58" i="2"/>
  <c r="U58" i="2"/>
  <c r="T58" i="2"/>
  <c r="S58" i="2"/>
  <c r="L85" i="2"/>
  <c r="L86" i="2"/>
  <c r="L87" i="2"/>
  <c r="L88" i="2"/>
  <c r="L89" i="2"/>
  <c r="L90" i="2"/>
  <c r="L91" i="2"/>
  <c r="L92" i="2"/>
  <c r="L93" i="2"/>
  <c r="L94" i="2"/>
  <c r="L95" i="2"/>
  <c r="L96" i="2"/>
  <c r="E85" i="2"/>
  <c r="E86" i="2"/>
  <c r="E87" i="2"/>
  <c r="E88" i="2"/>
  <c r="E89" i="2"/>
  <c r="E90" i="2"/>
  <c r="E91" i="2"/>
  <c r="E92" i="2"/>
  <c r="E93" i="2"/>
  <c r="E94" i="2"/>
  <c r="E95" i="2"/>
  <c r="E96" i="2"/>
  <c r="O58" i="2"/>
  <c r="O96" i="2"/>
  <c r="N96" i="2"/>
  <c r="M96" i="2"/>
  <c r="K96" i="2"/>
  <c r="O95" i="2"/>
  <c r="N95" i="2"/>
  <c r="M95" i="2"/>
  <c r="K95" i="2"/>
  <c r="O94" i="2"/>
  <c r="N94" i="2"/>
  <c r="M94" i="2"/>
  <c r="K94" i="2"/>
  <c r="O93" i="2"/>
  <c r="N93" i="2"/>
  <c r="M93" i="2"/>
  <c r="K93" i="2"/>
  <c r="O92" i="2"/>
  <c r="N92" i="2"/>
  <c r="M92" i="2"/>
  <c r="K92" i="2"/>
  <c r="O91" i="2"/>
  <c r="N91" i="2"/>
  <c r="M91" i="2"/>
  <c r="K91" i="2"/>
  <c r="O90" i="2"/>
  <c r="N90" i="2"/>
  <c r="M90" i="2"/>
  <c r="K90" i="2"/>
  <c r="O89" i="2"/>
  <c r="N89" i="2"/>
  <c r="M89" i="2"/>
  <c r="K89" i="2"/>
  <c r="O88" i="2"/>
  <c r="N88" i="2"/>
  <c r="M88" i="2"/>
  <c r="K88" i="2"/>
  <c r="O87" i="2"/>
  <c r="N87" i="2"/>
  <c r="M87" i="2"/>
  <c r="K87" i="2"/>
  <c r="O86" i="2"/>
  <c r="N86" i="2"/>
  <c r="M86" i="2"/>
  <c r="K86" i="2"/>
  <c r="O85" i="2"/>
  <c r="N85" i="2"/>
  <c r="M85" i="2"/>
  <c r="K85" i="2"/>
  <c r="O84" i="2"/>
  <c r="N84" i="2"/>
  <c r="M84" i="2"/>
  <c r="L84" i="2"/>
  <c r="K84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O78" i="2"/>
  <c r="N78" i="2"/>
  <c r="M78" i="2"/>
  <c r="L78" i="2"/>
  <c r="K78" i="2"/>
  <c r="O77" i="2"/>
  <c r="N77" i="2"/>
  <c r="M77" i="2"/>
  <c r="L77" i="2"/>
  <c r="K77" i="2"/>
  <c r="O76" i="2"/>
  <c r="N76" i="2"/>
  <c r="M76" i="2"/>
  <c r="L76" i="2"/>
  <c r="K76" i="2"/>
  <c r="O75" i="2"/>
  <c r="N75" i="2"/>
  <c r="M75" i="2"/>
  <c r="L75" i="2"/>
  <c r="K75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7" i="2"/>
  <c r="N67" i="2"/>
  <c r="M67" i="2"/>
  <c r="L67" i="2"/>
  <c r="K67" i="2"/>
  <c r="O66" i="2"/>
  <c r="N66" i="2"/>
  <c r="M66" i="2"/>
  <c r="L66" i="2"/>
  <c r="K66" i="2"/>
  <c r="O65" i="2"/>
  <c r="N65" i="2"/>
  <c r="M65" i="2"/>
  <c r="L65" i="2"/>
  <c r="K65" i="2"/>
  <c r="O64" i="2"/>
  <c r="N64" i="2"/>
  <c r="M64" i="2"/>
  <c r="L64" i="2"/>
  <c r="K64" i="2"/>
  <c r="O63" i="2"/>
  <c r="N63" i="2"/>
  <c r="M63" i="2"/>
  <c r="L63" i="2"/>
  <c r="K63" i="2"/>
  <c r="O60" i="2"/>
  <c r="N60" i="2"/>
  <c r="M60" i="2"/>
  <c r="L60" i="2"/>
  <c r="K60" i="2"/>
  <c r="O59" i="2"/>
  <c r="N59" i="2"/>
  <c r="M59" i="2"/>
  <c r="L59" i="2"/>
  <c r="K59" i="2"/>
  <c r="N58" i="2"/>
  <c r="M58" i="2"/>
  <c r="L58" i="2"/>
  <c r="K58" i="2"/>
  <c r="H59" i="2"/>
  <c r="H60" i="2"/>
  <c r="H63" i="2"/>
  <c r="H64" i="2"/>
  <c r="H65" i="2"/>
  <c r="H66" i="2"/>
  <c r="H67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58" i="2"/>
  <c r="G59" i="2"/>
  <c r="G60" i="2"/>
  <c r="G63" i="2"/>
  <c r="G64" i="2"/>
  <c r="G65" i="2"/>
  <c r="G66" i="2"/>
  <c r="G67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58" i="2"/>
  <c r="F59" i="2"/>
  <c r="F60" i="2"/>
  <c r="F63" i="2"/>
  <c r="F64" i="2"/>
  <c r="F65" i="2"/>
  <c r="F66" i="2"/>
  <c r="F67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E59" i="2"/>
  <c r="E60" i="2"/>
  <c r="E63" i="2"/>
  <c r="F58" i="2"/>
  <c r="E64" i="2"/>
  <c r="E65" i="2"/>
  <c r="E66" i="2"/>
  <c r="E67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58" i="2"/>
  <c r="D59" i="2"/>
  <c r="D60" i="2"/>
  <c r="D63" i="2"/>
  <c r="D64" i="2"/>
  <c r="D65" i="2"/>
  <c r="D66" i="2"/>
  <c r="D67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58" i="2"/>
  <c r="D28" i="1" l="1"/>
  <c r="J211" i="2"/>
  <c r="AJ273" i="2" s="1"/>
  <c r="K37" i="2" l="1"/>
  <c r="B117" i="2"/>
  <c r="Y119" i="2"/>
  <c r="Y120" i="2" s="1"/>
  <c r="B118" i="2" s="1"/>
  <c r="AD113" i="2"/>
  <c r="S113" i="2"/>
  <c r="AD112" i="2"/>
  <c r="Z114" i="2" s="1"/>
  <c r="AD115" i="2" l="1"/>
  <c r="O27" i="2"/>
  <c r="S112" i="2" l="1"/>
  <c r="O114" i="2" s="1"/>
  <c r="C166" i="2" l="1"/>
  <c r="C165" i="2"/>
  <c r="E5" i="1"/>
  <c r="C164" i="2"/>
  <c r="B164" i="2"/>
  <c r="N119" i="2"/>
  <c r="N120" i="2" s="1"/>
  <c r="E6" i="1" l="1"/>
  <c r="S115" i="2"/>
  <c r="G52" i="2"/>
  <c r="C212" i="2"/>
  <c r="D212" i="2"/>
  <c r="E212" i="2"/>
  <c r="F212" i="2"/>
  <c r="C213" i="2"/>
  <c r="D213" i="2"/>
  <c r="E213" i="2"/>
  <c r="F213" i="2"/>
  <c r="C214" i="2"/>
  <c r="D214" i="2"/>
  <c r="E214" i="2"/>
  <c r="F214" i="2"/>
  <c r="C215" i="2"/>
  <c r="D215" i="2"/>
  <c r="E215" i="2"/>
  <c r="F215" i="2"/>
  <c r="C216" i="2"/>
  <c r="D216" i="2"/>
  <c r="E216" i="2"/>
  <c r="F216" i="2"/>
  <c r="C217" i="2"/>
  <c r="D217" i="2"/>
  <c r="E217" i="2"/>
  <c r="F217" i="2"/>
  <c r="C218" i="2"/>
  <c r="D218" i="2"/>
  <c r="E218" i="2"/>
  <c r="F218" i="2"/>
  <c r="C219" i="2"/>
  <c r="D219" i="2"/>
  <c r="E219" i="2"/>
  <c r="F219" i="2"/>
  <c r="C220" i="2"/>
  <c r="D220" i="2"/>
  <c r="E220" i="2"/>
  <c r="F220" i="2"/>
  <c r="B213" i="2"/>
  <c r="B214" i="2"/>
  <c r="B215" i="2"/>
  <c r="B216" i="2"/>
  <c r="B217" i="2"/>
  <c r="B218" i="2"/>
  <c r="B219" i="2"/>
  <c r="B220" i="2"/>
  <c r="B212" i="2"/>
  <c r="H37" i="2" l="1"/>
  <c r="G37" i="2"/>
  <c r="F37" i="2"/>
  <c r="E37" i="2"/>
  <c r="D37" i="2"/>
  <c r="B38" i="2" s="1"/>
  <c r="L13" i="2"/>
  <c r="O23" i="2"/>
  <c r="M23" i="2"/>
  <c r="M24" i="2" l="1"/>
  <c r="M27" i="2"/>
  <c r="D21" i="1"/>
  <c r="B163" i="2" l="1"/>
  <c r="C163" i="2"/>
  <c r="F113" i="2" l="1"/>
  <c r="B114" i="2" s="1"/>
  <c r="F23" i="2" l="1"/>
  <c r="B108" i="2"/>
  <c r="C108" i="2" s="1"/>
  <c r="D29" i="1"/>
  <c r="B107" i="2"/>
  <c r="C107" i="2" s="1"/>
  <c r="E24" i="1"/>
  <c r="G5" i="1"/>
  <c r="D23" i="2"/>
  <c r="B23" i="2"/>
  <c r="B12" i="2"/>
  <c r="S116" i="2" l="1"/>
  <c r="S117" i="2" s="1"/>
  <c r="AD116" i="2"/>
  <c r="AD117" i="2" s="1"/>
  <c r="B116" i="2" s="1"/>
  <c r="M33" i="2"/>
  <c r="E21" i="1"/>
  <c r="B24" i="2"/>
  <c r="B26" i="2" l="1"/>
  <c r="B27" i="2" s="1"/>
  <c r="B29" i="2" s="1"/>
  <c r="D20" i="1" s="1"/>
  <c r="B32" i="2" l="1"/>
  <c r="B34" i="2" l="1"/>
  <c r="E20" i="1" s="1"/>
  <c r="E22" i="1" s="1"/>
  <c r="B42" i="2"/>
  <c r="D23" i="1" s="1"/>
  <c r="E23" i="1" s="1"/>
  <c r="E25" i="1" s="1"/>
  <c r="E30" i="1" s="1"/>
  <c r="E32" i="1" s="1"/>
  <c r="E34" i="1" l="1"/>
  <c r="E33" i="1"/>
</calcChain>
</file>

<file path=xl/sharedStrings.xml><?xml version="1.0" encoding="utf-8"?>
<sst xmlns="http://schemas.openxmlformats.org/spreadsheetml/2006/main" count="1238" uniqueCount="207">
  <si>
    <t>Uncertainty calculation for a power measurement (settled, average power)</t>
  </si>
  <si>
    <t>Power Level (dBm)</t>
  </si>
  <si>
    <t>Frequency (GHz)</t>
  </si>
  <si>
    <t>Measurement noise</t>
  </si>
  <si>
    <t>Trigger mode</t>
  </si>
  <si>
    <t>Free run mode</t>
  </si>
  <si>
    <t>Free run measurement noise</t>
  </si>
  <si>
    <t>Noise</t>
  </si>
  <si>
    <t>Noise Multiplier</t>
  </si>
  <si>
    <t>Noise per sample</t>
  </si>
  <si>
    <t>&lt;500MHz</t>
  </si>
  <si>
    <t>&gt;=500MHz</t>
  </si>
  <si>
    <t>Noise per sample multiplier</t>
  </si>
  <si>
    <t>Off</t>
  </si>
  <si>
    <t>VBW setting</t>
  </si>
  <si>
    <t>Average setting</t>
  </si>
  <si>
    <t>Trigger mode measurement noise</t>
  </si>
  <si>
    <t>= measurement noise x free run noise multiplier</t>
  </si>
  <si>
    <t>x</t>
  </si>
  <si>
    <t>=</t>
  </si>
  <si>
    <t>Free run / Trigger mode</t>
  </si>
  <si>
    <t xml:space="preserve">Zero drift </t>
  </si>
  <si>
    <t>= Noise / Power, noise power is capped for power &gt; 100 uW, for these cases, use: Noise / 100 uW</t>
  </si>
  <si>
    <t>W</t>
  </si>
  <si>
    <t>Calculate sensor uncertainty due to measurement noise and zero drift</t>
  </si>
  <si>
    <t xml:space="preserve">RSS of above terms </t>
  </si>
  <si>
    <t>Zero uncertainty</t>
  </si>
  <si>
    <t>Symbol</t>
  </si>
  <si>
    <t>Value</t>
  </si>
  <si>
    <t>Percentage</t>
  </si>
  <si>
    <t>N</t>
  </si>
  <si>
    <t>D</t>
  </si>
  <si>
    <t>RSS(N,D)</t>
  </si>
  <si>
    <r>
      <t>Z</t>
    </r>
    <r>
      <rPr>
        <vertAlign val="subscript"/>
        <sz val="11"/>
        <color theme="1"/>
        <rFont val="Calibri"/>
        <family val="2"/>
        <scheme val="minor"/>
      </rPr>
      <t>s</t>
    </r>
  </si>
  <si>
    <t>Zero set</t>
  </si>
  <si>
    <t>Sensor calibration uncertainty</t>
  </si>
  <si>
    <r>
      <t>K</t>
    </r>
    <r>
      <rPr>
        <vertAlign val="subscript"/>
        <sz val="11"/>
        <color theme="1"/>
        <rFont val="Calibri"/>
        <family val="2"/>
        <scheme val="minor"/>
      </rPr>
      <t>b</t>
    </r>
  </si>
  <si>
    <t>Calibration uncertainty</t>
  </si>
  <si>
    <t>U2021XA</t>
  </si>
  <si>
    <t>U2022XA</t>
  </si>
  <si>
    <t>#</t>
  </si>
  <si>
    <t>Sensor model</t>
  </si>
  <si>
    <t>System contribution, coverage factor of 2</t>
  </si>
  <si>
    <t>(RSS of item 3, 4 and 5)</t>
  </si>
  <si>
    <t>Standard uncertainty of mismatch</t>
  </si>
  <si>
    <t>DUT SWR</t>
  </si>
  <si>
    <t>Sensor max SWR</t>
  </si>
  <si>
    <t>DUT max SWR</t>
  </si>
  <si>
    <t>Combined measurement uncertainty @ k = 1</t>
  </si>
  <si>
    <t>Upper Limit Uncertainty</t>
  </si>
  <si>
    <t>Lower Limit Uncertainty</t>
  </si>
  <si>
    <t xml:space="preserve">Expanded Uncertainty </t>
  </si>
  <si>
    <r>
      <t>|Г</t>
    </r>
    <r>
      <rPr>
        <vertAlign val="subscript"/>
        <sz val="11"/>
        <color theme="1"/>
        <rFont val="Calibri"/>
        <family val="2"/>
        <scheme val="minor"/>
      </rPr>
      <t>DUT</t>
    </r>
    <r>
      <rPr>
        <sz val="11"/>
        <color theme="1"/>
        <rFont val="Calibri"/>
        <family val="2"/>
        <scheme val="minor"/>
      </rPr>
      <t>|</t>
    </r>
  </si>
  <si>
    <r>
      <t>|Г</t>
    </r>
    <r>
      <rPr>
        <vertAlign val="subscript"/>
        <sz val="11"/>
        <color theme="1"/>
        <rFont val="Calibri"/>
        <family val="2"/>
        <scheme val="minor"/>
      </rPr>
      <t>sensor</t>
    </r>
    <r>
      <rPr>
        <sz val="11"/>
        <color theme="1"/>
        <rFont val="Calibri"/>
        <family val="2"/>
        <scheme val="minor"/>
      </rPr>
      <t>|</t>
    </r>
  </si>
  <si>
    <r>
      <t>RSS(N, D, Z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, K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</t>
    </r>
  </si>
  <si>
    <t xml:space="preserve"> --</t>
  </si>
  <si>
    <t xml:space="preserve">Measurement noise </t>
  </si>
  <si>
    <t>This calculation is base on ISO Guide to the Expression of Uncertainty in Measurement, often referred to as the GUM.</t>
  </si>
  <si>
    <t>= noise per sample x noise per sample multiplier x 1/sqrt[(gate length/12.5ns)]</t>
  </si>
  <si>
    <t>Trigger mode measurement noise improvement limits at the measurement noise of 100 nW:</t>
  </si>
  <si>
    <t>SWR</t>
  </si>
  <si>
    <t>rho</t>
  </si>
  <si>
    <t>Freq</t>
  </si>
  <si>
    <r>
      <t>U</t>
    </r>
    <r>
      <rPr>
        <vertAlign val="subscript"/>
        <sz val="11"/>
        <color theme="1"/>
        <rFont val="Calibri"/>
        <family val="2"/>
        <scheme val="minor"/>
      </rPr>
      <t>c</t>
    </r>
  </si>
  <si>
    <t>k</t>
  </si>
  <si>
    <r>
      <t>U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* k</t>
    </r>
  </si>
  <si>
    <t>k factor</t>
  </si>
  <si>
    <t>Instruction: Fill up blue colour columns</t>
  </si>
  <si>
    <t>Sensor mode</t>
  </si>
  <si>
    <t>Normal mode</t>
  </si>
  <si>
    <t>Average only mode</t>
  </si>
  <si>
    <t>Revision:</t>
  </si>
  <si>
    <t>Rev 1</t>
  </si>
  <si>
    <t>Zero drift</t>
  </si>
  <si>
    <t>Noise multiplier (average only mode):</t>
  </si>
  <si>
    <t>Normal speed</t>
  </si>
  <si>
    <t>Double speed</t>
  </si>
  <si>
    <t>Noise multiplier =</t>
  </si>
  <si>
    <t>Power range checking</t>
  </si>
  <si>
    <t>Freq range checking</t>
  </si>
  <si>
    <t>U2041XA</t>
  </si>
  <si>
    <t>U2042XA</t>
  </si>
  <si>
    <t>U2043XA</t>
  </si>
  <si>
    <t>U2044XA</t>
  </si>
  <si>
    <t>U2049XA</t>
  </si>
  <si>
    <t>U2040 calibration uncertainty</t>
  </si>
  <si>
    <t>Average mode</t>
  </si>
  <si>
    <t>Video Off / High</t>
  </si>
  <si>
    <t>Video Med/Low</t>
  </si>
  <si>
    <t>(add 1.6% for RH  70 to 95%)</t>
  </si>
  <si>
    <t>Low</t>
  </si>
  <si>
    <t>Med</t>
  </si>
  <si>
    <t>High</t>
  </si>
  <si>
    <t>(U2020)</t>
  </si>
  <si>
    <t>Low/Med</t>
  </si>
  <si>
    <t>High/off</t>
  </si>
  <si>
    <t>Trigger mode meas noise</t>
  </si>
  <si>
    <t>Free run meas noise</t>
  </si>
  <si>
    <t>Meas noise</t>
  </si>
  <si>
    <t>U2020 NORM Measurement noise  =</t>
  </si>
  <si>
    <t xml:space="preserve">NORM measurement noise = </t>
  </si>
  <si>
    <r>
      <t xml:space="preserve">= noise per sample x </t>
    </r>
    <r>
      <rPr>
        <sz val="11"/>
        <color rgb="FFFF0000"/>
        <rFont val="Calibri"/>
        <family val="2"/>
        <scheme val="minor"/>
      </rPr>
      <t>noise per saple multiplier</t>
    </r>
    <r>
      <rPr>
        <sz val="11"/>
        <color theme="1"/>
        <rFont val="Calibri"/>
        <family val="2"/>
        <scheme val="minor"/>
      </rPr>
      <t xml:space="preserve"> x 1/sqrt[gate length/50ns]</t>
    </r>
  </si>
  <si>
    <r>
      <t>=measurement noise x</t>
    </r>
    <r>
      <rPr>
        <sz val="11"/>
        <color rgb="FFFF0000"/>
        <rFont val="Calibri"/>
        <family val="2"/>
        <scheme val="minor"/>
      </rPr>
      <t xml:space="preserve"> free run noise multiplier</t>
    </r>
  </si>
  <si>
    <t>U2020 Final Measurement noise in %</t>
  </si>
  <si>
    <t>Noise / power</t>
  </si>
  <si>
    <t>Final NORM meas noise in %</t>
  </si>
  <si>
    <t>NORM mode zero drift</t>
  </si>
  <si>
    <t>NORM mode zero drift =</t>
  </si>
  <si>
    <t>NORM mode Zero set</t>
  </si>
  <si>
    <t>U2040 NORM Zero Set</t>
  </si>
  <si>
    <t>External  Zero</t>
  </si>
  <si>
    <t>Internal Zero</t>
  </si>
  <si>
    <t xml:space="preserve">High </t>
  </si>
  <si>
    <t xml:space="preserve">NORM mode zero set = </t>
  </si>
  <si>
    <t>Relative Humidity &gt; 70%</t>
  </si>
  <si>
    <t>Yes</t>
  </si>
  <si>
    <t>No</t>
  </si>
  <si>
    <t xml:space="preserve">U2020 Cal Factor = </t>
  </si>
  <si>
    <t>U2040 Cal Factor =</t>
  </si>
  <si>
    <t>Free run (U2040)</t>
  </si>
  <si>
    <t>Int zero set</t>
  </si>
  <si>
    <t>Ext zero set (&lt;300MHz)</t>
  </si>
  <si>
    <t>Ext zero set &gt;=300MHz)</t>
  </si>
  <si>
    <t>Avg mode meas noise multiplier</t>
  </si>
  <si>
    <t>&lt;=3.2s</t>
  </si>
  <si>
    <t>&gt;3.2s</t>
  </si>
  <si>
    <t>=0.89*sqrt[1/(AvgCount*Aperture time)]</t>
  </si>
  <si>
    <t>=0.63*[1/(AvgCount*Aperture time)]^0.2</t>
  </si>
  <si>
    <t xml:space="preserve"> =</t>
  </si>
  <si>
    <t>Noise_multiplier =</t>
  </si>
  <si>
    <t>U2020 Measurement noise * noise multiplier</t>
  </si>
  <si>
    <t>Avg Mode Meas Noise =</t>
  </si>
  <si>
    <t xml:space="preserve">Zero drift = </t>
  </si>
  <si>
    <t>Ext Zero set =</t>
  </si>
  <si>
    <t xml:space="preserve">Zero set = </t>
  </si>
  <si>
    <t xml:space="preserve">U2040 Zero set = </t>
  </si>
  <si>
    <t>U2020 Average only mode  (zero set, drift, noise calc)</t>
  </si>
  <si>
    <t>© Keysight Technologies, Inc. 2012, 2014, 2015</t>
  </si>
  <si>
    <t>For more info on power meter and power sensor measurement uncertainty equation and calculation base on GUM, please refer to Keysight Application Note 1449-3 "Fundamental of RF and Microwave Power Measurements (Part 3), literature number 5988-9215EN.</t>
  </si>
  <si>
    <t>(a) Aperture time (ms)</t>
  </si>
  <si>
    <t>(b) Internal or External Zero</t>
  </si>
  <si>
    <r>
      <t>Gate length (us)</t>
    </r>
    <r>
      <rPr>
        <sz val="8"/>
        <color theme="1"/>
        <rFont val="Calibri"/>
        <family val="2"/>
        <scheme val="minor"/>
      </rPr>
      <t xml:space="preserve"> -</t>
    </r>
    <r>
      <rPr>
        <i/>
        <sz val="8"/>
        <color theme="1"/>
        <rFont val="Calibri"/>
        <family val="2"/>
        <scheme val="minor"/>
      </rPr>
      <t xml:space="preserve"> not required for Free Run or Average-only mode</t>
    </r>
  </si>
  <si>
    <t>(note: for avg mode, noise improvement is capped at 0.01%)</t>
  </si>
  <si>
    <t xml:space="preserve">U2065XA Zero set = </t>
  </si>
  <si>
    <t>U2065XA</t>
  </si>
  <si>
    <t xml:space="preserve">U2040 &amp; U2065XA Normal mode </t>
  </si>
  <si>
    <t>(U2040) &amp; (U2065XA)</t>
  </si>
  <si>
    <t>U2040 &amp; U2065XA NORM meas noise</t>
  </si>
  <si>
    <t>U2040 &amp; U2065XA final NORM mode meas noise in % =</t>
  </si>
  <si>
    <t>Final</t>
  </si>
  <si>
    <t>U2051XA</t>
  </si>
  <si>
    <t>U2052XA</t>
  </si>
  <si>
    <t>U2053XA</t>
  </si>
  <si>
    <t>U2055XA</t>
  </si>
  <si>
    <t>U2061XA</t>
  </si>
  <si>
    <t>U2062XA</t>
  </si>
  <si>
    <t>U2063XA</t>
  </si>
  <si>
    <t>U2064XA</t>
  </si>
  <si>
    <t>L2051XA</t>
  </si>
  <si>
    <t>L2052XA</t>
  </si>
  <si>
    <t>L2053XA</t>
  </si>
  <si>
    <t>L2055XA</t>
  </si>
  <si>
    <t>L2061XA</t>
  </si>
  <si>
    <t>L2062XA</t>
  </si>
  <si>
    <t>L2063XA</t>
  </si>
  <si>
    <t>L2064XA</t>
  </si>
  <si>
    <t>L2065XA</t>
  </si>
  <si>
    <t>U2054XA</t>
  </si>
  <si>
    <t>L2065XT</t>
  </si>
  <si>
    <t>L2054XA</t>
  </si>
  <si>
    <t>U/L2050/60 calibration uncertainty</t>
  </si>
  <si>
    <t>Normal mode (Video Off/High)</t>
  </si>
  <si>
    <t>Normal mode (Video Med/Low)</t>
  </si>
  <si>
    <t xml:space="preserve">   (Internal zero - allow zeroing-on-the-go without switching off RF input power)
   (For U/L2050/60 X-Series, use External Zero when measure signal below -50dBm)</t>
  </si>
  <si>
    <t>U/L2050/60 X-Series USB/LAN Peak and Average Power Sensor</t>
  </si>
  <si>
    <t>Fields applicable to U/L2060 X-Series only:</t>
  </si>
  <si>
    <t>The data used in this calculation is base on the specifications as in the U/L2050/60 X-Series USB/LAN power sensors datasheet.</t>
  </si>
  <si>
    <t>U/L2050/60 Average only mode (zero set, drift, noise calc)</t>
  </si>
  <si>
    <t>U/L2050/60 Avg mode  noise = Meas_noise*Noise_Multiplier</t>
  </si>
  <si>
    <t xml:space="preserve">U/L2050/60 Avg mode noise / power </t>
  </si>
  <si>
    <t>U/L2050/60XA NORM Zero Set</t>
  </si>
  <si>
    <t>U/L2054/55/64X/65 (-70 to +10dBm)</t>
  </si>
  <si>
    <t>U/L2051/52/53/61/62/63 (-70 to +15dBm)</t>
  </si>
  <si>
    <t>U/L2050/60 Cal Factor =</t>
  </si>
  <si>
    <t>N/A</t>
  </si>
  <si>
    <t>New creation for U/L2051/52/53/54/55/61/62/63/64/65 X-Series USB/LAN Peak and Average power sensors</t>
  </si>
  <si>
    <t>L2066XA</t>
  </si>
  <si>
    <t>L2067XA</t>
  </si>
  <si>
    <t>L2066XT</t>
  </si>
  <si>
    <t>L2067XT</t>
  </si>
  <si>
    <t>U2056XA</t>
  </si>
  <si>
    <t>U2057XA</t>
  </si>
  <si>
    <t>L2056XA</t>
  </si>
  <si>
    <t>L2057XA</t>
  </si>
  <si>
    <t>U2066XA</t>
  </si>
  <si>
    <t>U2067XA</t>
  </si>
  <si>
    <t>AI: BB</t>
  </si>
  <si>
    <t>AP:BI</t>
  </si>
  <si>
    <t>BX58:AP58</t>
  </si>
  <si>
    <t>BW58:AO58</t>
  </si>
  <si>
    <t>max operating freq</t>
  </si>
  <si>
    <t>Rev 2</t>
  </si>
  <si>
    <t>Add new NPI of U/L2056/57XA, U/L2066/67XA &amp; L2066/67XT X-Series USB/LAN Peak and Average power sensors</t>
  </si>
  <si>
    <t>Rev 3</t>
  </si>
  <si>
    <t xml:space="preserve">Remove error message </t>
  </si>
  <si>
    <t>Revision 3</t>
  </si>
  <si>
    <t>Date updated: 12 Sept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</si>
</sst>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%"/>
    <numFmt numFmtId="165" formatCode="0.0%"/>
    <numFmt numFmtId="166" formatCode="0.0"/>
    <numFmt numFmtId="167" formatCode="\+\ 0.##0&quot;dB&quot;"/>
    <numFmt numFmtId="168" formatCode="\−\ 0.##0&quot;dB&quot;"/>
  </numFmts>
  <fonts count="2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0000FF"/>
      <name val="Calibri"/>
      <family val="2"/>
      <scheme val="minor"/>
    </font>
    <font>
      <strike/>
      <u/>
      <sz val="11"/>
      <color theme="1"/>
      <name val="Calibri"/>
      <family val="2"/>
      <scheme val="minor"/>
    </font>
    <font>
      <b/>
      <strike/>
      <u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u val="double"/>
      <sz val="11"/>
      <color rgb="FF0000FF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70">
    <xf numFmtId="0" fontId="0" fillId="0" borderId="0" xfId="0"/>
    <xf numFmtId="11" fontId="0" fillId="0" borderId="0" xfId="0" applyNumberFormat="1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0" fillId="0" borderId="0" xfId="0" applyProtection="1"/>
    <xf numFmtId="10" fontId="0" fillId="0" borderId="0" xfId="0" applyNumberFormat="1" applyAlignment="1" applyProtection="1"/>
    <xf numFmtId="0" fontId="0" fillId="0" borderId="0" xfId="0" quotePrefix="1" applyAlignment="1" applyProtection="1">
      <alignment horizontal="center"/>
    </xf>
    <xf numFmtId="10" fontId="3" fillId="0" borderId="2" xfId="0" applyNumberFormat="1" applyFont="1" applyBorder="1" applyAlignment="1" applyProtection="1">
      <alignment horizontal="center"/>
    </xf>
    <xf numFmtId="0" fontId="1" fillId="0" borderId="0" xfId="0" applyFont="1" applyProtection="1"/>
    <xf numFmtId="11" fontId="0" fillId="0" borderId="0" xfId="0" applyNumberFormat="1" applyProtection="1"/>
    <xf numFmtId="0" fontId="0" fillId="0" borderId="1" xfId="0" applyBorder="1" applyProtection="1"/>
    <xf numFmtId="0" fontId="0" fillId="0" borderId="0" xfId="0" quotePrefix="1" applyProtection="1"/>
    <xf numFmtId="0" fontId="0" fillId="0" borderId="0" xfId="0" quotePrefix="1" applyAlignment="1" applyProtection="1">
      <alignment horizontal="right"/>
    </xf>
    <xf numFmtId="11" fontId="9" fillId="0" borderId="2" xfId="0" applyNumberFormat="1" applyFont="1" applyBorder="1" applyProtection="1"/>
    <xf numFmtId="11" fontId="0" fillId="0" borderId="1" xfId="0" applyNumberFormat="1" applyBorder="1" applyProtection="1"/>
    <xf numFmtId="11" fontId="0" fillId="0" borderId="0" xfId="0" applyNumberFormat="1" applyBorder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11" fontId="9" fillId="0" borderId="3" xfId="0" applyNumberFormat="1" applyFont="1" applyBorder="1" applyProtection="1"/>
    <xf numFmtId="0" fontId="0" fillId="0" borderId="1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0" fontId="0" fillId="0" borderId="1" xfId="0" applyFill="1" applyBorder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2" fontId="0" fillId="0" borderId="0" xfId="0" applyNumberFormat="1" applyProtection="1"/>
    <xf numFmtId="10" fontId="0" fillId="0" borderId="0" xfId="0" applyNumberFormat="1" applyProtection="1"/>
    <xf numFmtId="0" fontId="5" fillId="0" borderId="0" xfId="0" applyFont="1" applyProtection="1"/>
    <xf numFmtId="0" fontId="6" fillId="0" borderId="0" xfId="0" applyFont="1" applyProtection="1"/>
    <xf numFmtId="0" fontId="0" fillId="0" borderId="0" xfId="0" applyFill="1" applyBorder="1" applyProtection="1"/>
    <xf numFmtId="10" fontId="0" fillId="0" borderId="0" xfId="0" applyNumberFormat="1" applyAlignment="1" applyProtection="1">
      <alignment horizontal="right"/>
    </xf>
    <xf numFmtId="0" fontId="0" fillId="0" borderId="0" xfId="0" applyFont="1" applyProtection="1"/>
    <xf numFmtId="11" fontId="9" fillId="0" borderId="0" xfId="0" applyNumberFormat="1" applyFont="1" applyProtection="1"/>
    <xf numFmtId="11" fontId="9" fillId="0" borderId="0" xfId="0" applyNumberFormat="1" applyFont="1" applyBorder="1" applyProtection="1"/>
    <xf numFmtId="11" fontId="0" fillId="0" borderId="0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0" fontId="0" fillId="0" borderId="3" xfId="0" applyNumberFormat="1" applyBorder="1" applyProtection="1"/>
    <xf numFmtId="10" fontId="9" fillId="0" borderId="0" xfId="0" applyNumberFormat="1" applyFont="1" applyBorder="1" applyProtection="1"/>
    <xf numFmtId="0" fontId="1" fillId="0" borderId="0" xfId="0" applyFont="1" applyBorder="1" applyProtection="1"/>
    <xf numFmtId="10" fontId="0" fillId="0" borderId="0" xfId="0" applyNumberForma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</xf>
    <xf numFmtId="0" fontId="7" fillId="0" borderId="0" xfId="0" applyFont="1" applyProtection="1"/>
    <xf numFmtId="11" fontId="9" fillId="0" borderId="3" xfId="0" applyNumberFormat="1" applyFont="1" applyBorder="1" applyAlignment="1" applyProtection="1">
      <alignment horizontal="center"/>
    </xf>
    <xf numFmtId="0" fontId="9" fillId="0" borderId="3" xfId="0" applyFont="1" applyBorder="1" applyProtection="1"/>
    <xf numFmtId="0" fontId="9" fillId="0" borderId="6" xfId="0" applyFont="1" applyBorder="1" applyProtection="1"/>
    <xf numFmtId="11" fontId="9" fillId="0" borderId="6" xfId="0" applyNumberFormat="1" applyFont="1" applyBorder="1" applyProtection="1"/>
    <xf numFmtId="0" fontId="11" fillId="0" borderId="0" xfId="0" applyFont="1" applyProtection="1"/>
    <xf numFmtId="0" fontId="12" fillId="0" borderId="0" xfId="0" applyFont="1" applyAlignment="1" applyProtection="1">
      <alignment horizontal="left" indent="3"/>
    </xf>
    <xf numFmtId="164" fontId="0" fillId="0" borderId="0" xfId="0" applyNumberFormat="1" applyProtection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center"/>
    </xf>
    <xf numFmtId="0" fontId="3" fillId="0" borderId="0" xfId="0" applyFont="1" applyProtection="1"/>
    <xf numFmtId="0" fontId="14" fillId="0" borderId="0" xfId="0" applyFont="1" applyProtection="1"/>
    <xf numFmtId="1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0" fontId="10" fillId="0" borderId="0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right"/>
    </xf>
    <xf numFmtId="0" fontId="14" fillId="0" borderId="9" xfId="0" applyFont="1" applyBorder="1" applyAlignment="1" applyProtection="1">
      <alignment horizontal="right"/>
    </xf>
    <xf numFmtId="0" fontId="3" fillId="0" borderId="9" xfId="0" applyFont="1" applyFill="1" applyBorder="1" applyAlignment="1" applyProtection="1">
      <alignment horizontal="right"/>
    </xf>
    <xf numFmtId="0" fontId="3" fillId="0" borderId="9" xfId="0" applyFont="1" applyBorder="1" applyProtection="1"/>
    <xf numFmtId="0" fontId="14" fillId="0" borderId="9" xfId="0" applyFont="1" applyBorder="1" applyProtection="1"/>
    <xf numFmtId="0" fontId="3" fillId="0" borderId="9" xfId="0" applyFont="1" applyFill="1" applyBorder="1" applyProtection="1"/>
    <xf numFmtId="11" fontId="0" fillId="0" borderId="1" xfId="0" applyNumberFormat="1" applyBorder="1" applyAlignment="1" applyProtection="1">
      <alignment horizontal="center"/>
    </xf>
    <xf numFmtId="10" fontId="0" fillId="0" borderId="10" xfId="0" applyNumberFormat="1" applyBorder="1" applyAlignment="1" applyProtection="1">
      <alignment horizontal="center"/>
    </xf>
    <xf numFmtId="10" fontId="0" fillId="0" borderId="11" xfId="0" applyNumberFormat="1" applyBorder="1" applyAlignment="1" applyProtection="1">
      <alignment horizontal="center"/>
    </xf>
    <xf numFmtId="10" fontId="0" fillId="0" borderId="7" xfId="0" applyNumberForma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10" fontId="0" fillId="0" borderId="13" xfId="0" applyNumberFormat="1" applyBorder="1" applyAlignment="1" applyProtection="1">
      <alignment horizontal="center"/>
    </xf>
    <xf numFmtId="10" fontId="0" fillId="0" borderId="8" xfId="0" applyNumberFormat="1" applyBorder="1" applyAlignment="1" applyProtection="1">
      <alignment horizontal="center"/>
    </xf>
    <xf numFmtId="10" fontId="0" fillId="0" borderId="9" xfId="0" applyNumberFormat="1" applyBorder="1" applyAlignment="1" applyProtection="1">
      <alignment horizontal="center"/>
    </xf>
    <xf numFmtId="10" fontId="0" fillId="0" borderId="14" xfId="0" applyNumberFormat="1" applyBorder="1" applyAlignment="1" applyProtection="1">
      <alignment horizontal="center"/>
    </xf>
    <xf numFmtId="10" fontId="0" fillId="0" borderId="7" xfId="0" applyNumberFormat="1" applyFill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5" fillId="0" borderId="0" xfId="0" applyFont="1" applyProtection="1"/>
    <xf numFmtId="0" fontId="15" fillId="0" borderId="0" xfId="0" quotePrefix="1" applyFont="1" applyProtection="1"/>
    <xf numFmtId="0" fontId="15" fillId="0" borderId="0" xfId="0" quotePrefix="1" applyFont="1" applyAlignment="1" applyProtection="1">
      <alignment horizontal="left"/>
    </xf>
    <xf numFmtId="11" fontId="16" fillId="0" borderId="2" xfId="0" applyNumberFormat="1" applyFont="1" applyBorder="1" applyProtection="1"/>
    <xf numFmtId="0" fontId="17" fillId="0" borderId="0" xfId="0" applyFont="1" applyProtection="1"/>
    <xf numFmtId="0" fontId="15" fillId="0" borderId="0" xfId="0" applyFont="1" applyFill="1" applyBorder="1" applyProtection="1"/>
    <xf numFmtId="11" fontId="15" fillId="0" borderId="1" xfId="0" applyNumberFormat="1" applyFont="1" applyBorder="1" applyAlignment="1" applyProtection="1">
      <alignment horizontal="center"/>
    </xf>
    <xf numFmtId="2" fontId="15" fillId="0" borderId="0" xfId="0" applyNumberFormat="1" applyFont="1" applyProtection="1"/>
    <xf numFmtId="0" fontId="18" fillId="0" borderId="0" xfId="0" applyFont="1" applyProtection="1"/>
    <xf numFmtId="11" fontId="15" fillId="0" borderId="0" xfId="0" applyNumberFormat="1" applyFont="1" applyProtection="1"/>
    <xf numFmtId="164" fontId="15" fillId="0" borderId="0" xfId="0" applyNumberFormat="1" applyFont="1" applyProtection="1"/>
    <xf numFmtId="11" fontId="16" fillId="0" borderId="0" xfId="0" applyNumberFormat="1" applyFont="1" applyProtection="1"/>
    <xf numFmtId="0" fontId="15" fillId="0" borderId="0" xfId="0" applyFont="1" applyBorder="1" applyProtection="1"/>
    <xf numFmtId="0" fontId="15" fillId="0" borderId="1" xfId="0" applyFont="1" applyBorder="1" applyProtection="1"/>
    <xf numFmtId="0" fontId="15" fillId="0" borderId="4" xfId="0" applyFont="1" applyBorder="1" applyProtection="1"/>
    <xf numFmtId="0" fontId="15" fillId="0" borderId="5" xfId="0" applyFont="1" applyBorder="1" applyProtection="1"/>
    <xf numFmtId="0" fontId="15" fillId="0" borderId="1" xfId="0" applyFont="1" applyFill="1" applyBorder="1" applyProtection="1"/>
    <xf numFmtId="0" fontId="17" fillId="0" borderId="0" xfId="0" applyFont="1" applyBorder="1" applyProtection="1"/>
    <xf numFmtId="10" fontId="15" fillId="0" borderId="0" xfId="0" applyNumberFormat="1" applyFont="1" applyProtection="1"/>
    <xf numFmtId="10" fontId="15" fillId="0" borderId="0" xfId="0" applyNumberFormat="1" applyFont="1" applyAlignment="1" applyProtection="1">
      <alignment horizontal="right"/>
    </xf>
    <xf numFmtId="0" fontId="15" fillId="0" borderId="0" xfId="0" applyFont="1" applyAlignment="1" applyProtection="1">
      <alignment horizontal="right"/>
    </xf>
    <xf numFmtId="10" fontId="15" fillId="0" borderId="0" xfId="0" applyNumberFormat="1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10" fontId="16" fillId="0" borderId="3" xfId="0" applyNumberFormat="1" applyFont="1" applyBorder="1" applyProtection="1"/>
    <xf numFmtId="0" fontId="15" fillId="0" borderId="0" xfId="0" quotePrefix="1" applyFont="1" applyFill="1" applyBorder="1" applyProtection="1"/>
    <xf numFmtId="11" fontId="15" fillId="0" borderId="0" xfId="0" applyNumberFormat="1" applyFont="1" applyBorder="1" applyProtection="1"/>
    <xf numFmtId="0" fontId="15" fillId="0" borderId="0" xfId="0" applyFont="1" applyAlignment="1" applyProtection="1">
      <alignment horizontal="center"/>
    </xf>
    <xf numFmtId="0" fontId="15" fillId="0" borderId="0" xfId="0" quotePrefix="1" applyFont="1" applyAlignment="1" applyProtection="1">
      <alignment horizontal="right"/>
    </xf>
    <xf numFmtId="0" fontId="15" fillId="0" borderId="0" xfId="0" applyFont="1" applyAlignment="1" applyProtection="1">
      <alignment horizontal="left"/>
    </xf>
    <xf numFmtId="11" fontId="16" fillId="0" borderId="3" xfId="0" applyNumberFormat="1" applyFont="1" applyBorder="1" applyProtection="1"/>
    <xf numFmtId="11" fontId="16" fillId="0" borderId="0" xfId="0" applyNumberFormat="1" applyFont="1" applyBorder="1" applyProtection="1"/>
    <xf numFmtId="10" fontId="15" fillId="0" borderId="2" xfId="0" applyNumberFormat="1" applyFont="1" applyBorder="1" applyProtection="1"/>
    <xf numFmtId="10" fontId="15" fillId="0" borderId="0" xfId="0" applyNumberFormat="1" applyFont="1" applyBorder="1" applyProtection="1"/>
    <xf numFmtId="0" fontId="19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10" fontId="15" fillId="0" borderId="1" xfId="0" applyNumberFormat="1" applyFont="1" applyBorder="1" applyAlignment="1" applyProtection="1">
      <alignment horizontal="center"/>
    </xf>
    <xf numFmtId="9" fontId="15" fillId="0" borderId="1" xfId="0" applyNumberFormat="1" applyFont="1" applyBorder="1" applyAlignment="1" applyProtection="1">
      <alignment horizontal="center"/>
    </xf>
    <xf numFmtId="165" fontId="15" fillId="0" borderId="1" xfId="0" applyNumberFormat="1" applyFont="1" applyBorder="1" applyAlignment="1" applyProtection="1">
      <alignment horizontal="center"/>
    </xf>
    <xf numFmtId="10" fontId="20" fillId="0" borderId="0" xfId="0" applyNumberFormat="1" applyFont="1" applyFill="1" applyBorder="1" applyProtection="1"/>
    <xf numFmtId="0" fontId="15" fillId="0" borderId="1" xfId="0" applyFont="1" applyBorder="1" applyAlignment="1" applyProtection="1">
      <alignment horizontal="right"/>
    </xf>
    <xf numFmtId="11" fontId="15" fillId="0" borderId="1" xfId="0" applyNumberFormat="1" applyFont="1" applyBorder="1" applyProtection="1"/>
    <xf numFmtId="0" fontId="3" fillId="0" borderId="0" xfId="0" applyFont="1" applyBorder="1" applyProtection="1"/>
    <xf numFmtId="0" fontId="14" fillId="0" borderId="0" xfId="0" applyFont="1" applyBorder="1" applyProtection="1"/>
    <xf numFmtId="0" fontId="3" fillId="0" borderId="15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10" fontId="9" fillId="0" borderId="3" xfId="0" applyNumberFormat="1" applyFont="1" applyBorder="1" applyAlignment="1" applyProtection="1">
      <alignment horizontal="left"/>
    </xf>
    <xf numFmtId="10" fontId="0" fillId="0" borderId="0" xfId="1" applyNumberFormat="1" applyFont="1" applyAlignment="1" applyProtection="1">
      <alignment horizontal="left"/>
    </xf>
    <xf numFmtId="2" fontId="0" fillId="0" borderId="1" xfId="0" applyNumberFormat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/>
    </xf>
    <xf numFmtId="166" fontId="15" fillId="0" borderId="1" xfId="0" applyNumberFormat="1" applyFont="1" applyBorder="1" applyAlignment="1" applyProtection="1">
      <alignment horizontal="center"/>
    </xf>
    <xf numFmtId="2" fontId="15" fillId="0" borderId="1" xfId="0" applyNumberFormat="1" applyFont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0" fillId="3" borderId="1" xfId="0" applyFill="1" applyBorder="1" applyProtection="1"/>
    <xf numFmtId="0" fontId="3" fillId="3" borderId="4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0" fontId="3" fillId="3" borderId="9" xfId="0" applyFont="1" applyFill="1" applyBorder="1" applyProtection="1"/>
    <xf numFmtId="0" fontId="3" fillId="3" borderId="0" xfId="0" applyFont="1" applyFill="1" applyBorder="1" applyProtection="1"/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0" fontId="0" fillId="0" borderId="12" xfId="0" applyNumberFormat="1" applyFill="1" applyBorder="1" applyAlignment="1" applyProtection="1">
      <alignment horizontal="center"/>
    </xf>
    <xf numFmtId="10" fontId="0" fillId="0" borderId="12" xfId="0" applyNumberFormat="1" applyBorder="1" applyAlignment="1" applyProtection="1">
      <alignment horizontal="center"/>
    </xf>
    <xf numFmtId="0" fontId="0" fillId="3" borderId="0" xfId="0" applyFill="1" applyProtection="1"/>
    <xf numFmtId="0" fontId="21" fillId="0" borderId="0" xfId="0" applyFont="1" applyAlignment="1" applyProtection="1">
      <alignment horizontal="left"/>
    </xf>
    <xf numFmtId="15" fontId="0" fillId="0" borderId="0" xfId="0" applyNumberFormat="1" applyAlignment="1" applyProtection="1">
      <alignment horizontal="left"/>
    </xf>
    <xf numFmtId="0" fontId="22" fillId="0" borderId="0" xfId="0" applyFont="1" applyProtection="1"/>
    <xf numFmtId="0" fontId="23" fillId="0" borderId="0" xfId="0" applyFont="1" applyProtection="1"/>
    <xf numFmtId="0" fontId="7" fillId="0" borderId="7" xfId="0" applyFont="1" applyBorder="1" applyAlignment="1" applyProtection="1">
      <alignment horizontal="left" wrapText="1"/>
    </xf>
    <xf numFmtId="0" fontId="7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2"/>
  <sheetViews>
    <sheetView tabSelected="1" zoomScaleNormal="100" workbookViewId="0">
      <selection activeCell="D7" sqref="D7"/>
    </sheetView>
  </sheetViews>
  <sheetFormatPr defaultColWidth="9.1796875" defaultRowHeight="14.5" x14ac:dyDescent="0.35"/>
  <cols>
    <col min="1" max="1" width="5" style="6" customWidth="1"/>
    <col min="2" max="2" width="50.54296875" style="6" customWidth="1"/>
    <col min="3" max="3" width="24.54296875" style="6" customWidth="1"/>
    <col min="4" max="4" width="18" style="6" customWidth="1"/>
    <col min="5" max="5" width="16.54296875" style="6" customWidth="1"/>
    <col min="6" max="6" width="10.453125" style="6" customWidth="1"/>
    <col min="7" max="16384" width="9.1796875" style="6"/>
  </cols>
  <sheetData>
    <row r="1" spans="1:10" s="166" customFormat="1" ht="15.5" x14ac:dyDescent="0.35">
      <c r="A1" s="165" t="s">
        <v>174</v>
      </c>
    </row>
    <row r="2" spans="1:10" x14ac:dyDescent="0.35">
      <c r="A2" s="6" t="s">
        <v>0</v>
      </c>
    </row>
    <row r="3" spans="1:10" x14ac:dyDescent="0.35">
      <c r="A3" s="6" t="s">
        <v>67</v>
      </c>
    </row>
    <row r="5" spans="1:10" x14ac:dyDescent="0.35">
      <c r="A5" s="6">
        <v>1</v>
      </c>
      <c r="B5" s="6" t="s">
        <v>1</v>
      </c>
      <c r="C5" s="8" t="s">
        <v>19</v>
      </c>
      <c r="D5" s="56">
        <v>0</v>
      </c>
      <c r="E5" s="27" t="str">
        <f>INDEX(Data!A162:C195, MATCH(Calculator!D11,Data!A162:A195,0), MATCH(Calculator!D10,Data!A162:C162,0))</f>
        <v xml:space="preserve"> </v>
      </c>
      <c r="F5" s="8" t="s">
        <v>19</v>
      </c>
      <c r="G5" s="6">
        <f>10^(D5/10)/1000</f>
        <v>1E-3</v>
      </c>
      <c r="H5" s="6" t="s">
        <v>23</v>
      </c>
    </row>
    <row r="6" spans="1:10" x14ac:dyDescent="0.35">
      <c r="A6" s="6">
        <v>2</v>
      </c>
      <c r="B6" s="6" t="s">
        <v>2</v>
      </c>
      <c r="C6" s="8" t="s">
        <v>19</v>
      </c>
      <c r="D6" s="56">
        <v>6</v>
      </c>
      <c r="E6" s="27" t="str">
        <f>VLOOKUP(D11,Data!A128:B160, 2, FALSE)</f>
        <v xml:space="preserve"> </v>
      </c>
    </row>
    <row r="7" spans="1:10" x14ac:dyDescent="0.35">
      <c r="B7" s="6" t="s">
        <v>15</v>
      </c>
      <c r="C7" s="8" t="s">
        <v>19</v>
      </c>
      <c r="D7" s="56">
        <v>1</v>
      </c>
    </row>
    <row r="8" spans="1:10" x14ac:dyDescent="0.35">
      <c r="B8" s="6" t="s">
        <v>14</v>
      </c>
      <c r="C8" s="8" t="s">
        <v>19</v>
      </c>
      <c r="D8" s="56" t="s">
        <v>13</v>
      </c>
    </row>
    <row r="9" spans="1:10" x14ac:dyDescent="0.35">
      <c r="B9" s="6" t="s">
        <v>20</v>
      </c>
      <c r="C9" s="8" t="s">
        <v>19</v>
      </c>
      <c r="D9" s="56" t="s">
        <v>5</v>
      </c>
    </row>
    <row r="10" spans="1:10" x14ac:dyDescent="0.35">
      <c r="B10" s="6" t="s">
        <v>68</v>
      </c>
      <c r="C10" s="8" t="s">
        <v>19</v>
      </c>
      <c r="D10" s="56" t="s">
        <v>69</v>
      </c>
      <c r="E10" s="163" t="str">
        <f>IF(OR(AND(D11="U2051XA",D10="Normal mode"), AND(D11="U2052XA",D10="Normal mode"), AND(D11="U2053XA",D10="Normal mode"), AND(D11="U2054XA",D10="Normal mode"), AND(D11="U2055XA",D10="Normal mode"), AND(D11="U2056XA",D10="Normal mode"), AND(D11="U2057XA",D10="Normal mode"), AND(D11="L2051XA",D10="Normal mode"), AND(D11="L2052XA",D10="Normal mode"), AND(D11="L2053XA",D10="Normal mode"), AND(D11="L2054XA",D10="Normal mode"), AND(D11="L2055XA",D10="Normal mode"), AND(D11="L2056XA",D10="Normal mode"), AND(D11="L2057XA",D10="Normal mode")), "Invalid input!", "  (Normal mode enables peak/average power measurements and trace view) ")</f>
        <v xml:space="preserve">  (Normal mode enables peak/average power measurements and trace view) </v>
      </c>
      <c r="F10" s="46"/>
    </row>
    <row r="11" spans="1:10" x14ac:dyDescent="0.35">
      <c r="B11" s="6" t="s">
        <v>41</v>
      </c>
      <c r="C11" s="8" t="s">
        <v>19</v>
      </c>
      <c r="D11" s="56" t="s">
        <v>186</v>
      </c>
    </row>
    <row r="12" spans="1:10" x14ac:dyDescent="0.35">
      <c r="B12" s="6" t="s">
        <v>45</v>
      </c>
      <c r="C12" s="8" t="s">
        <v>19</v>
      </c>
      <c r="D12" s="56">
        <v>1.26</v>
      </c>
    </row>
    <row r="13" spans="1:10" x14ac:dyDescent="0.35">
      <c r="B13" s="6" t="s">
        <v>141</v>
      </c>
      <c r="C13" s="8" t="s">
        <v>19</v>
      </c>
      <c r="D13" s="56">
        <v>500</v>
      </c>
      <c r="F13" s="11"/>
    </row>
    <row r="14" spans="1:10" x14ac:dyDescent="0.35">
      <c r="B14" s="51" t="s">
        <v>175</v>
      </c>
      <c r="C14" s="8"/>
      <c r="D14" s="45"/>
      <c r="F14" s="11"/>
    </row>
    <row r="15" spans="1:10" x14ac:dyDescent="0.35">
      <c r="B15" s="52" t="s">
        <v>139</v>
      </c>
      <c r="C15" s="8" t="s">
        <v>19</v>
      </c>
      <c r="D15" s="56">
        <v>50</v>
      </c>
      <c r="F15" s="11"/>
    </row>
    <row r="16" spans="1:10" ht="26.25" customHeight="1" x14ac:dyDescent="0.35">
      <c r="B16" s="52" t="s">
        <v>140</v>
      </c>
      <c r="C16" s="8" t="s">
        <v>19</v>
      </c>
      <c r="D16" s="56" t="s">
        <v>110</v>
      </c>
      <c r="E16" s="167" t="s">
        <v>173</v>
      </c>
      <c r="F16" s="168"/>
      <c r="G16" s="168"/>
      <c r="H16" s="168"/>
      <c r="I16" s="168"/>
      <c r="J16" s="168"/>
    </row>
    <row r="17" spans="1:7" x14ac:dyDescent="0.35">
      <c r="C17" s="8"/>
      <c r="D17" s="23"/>
    </row>
    <row r="18" spans="1:7" x14ac:dyDescent="0.35">
      <c r="C18" s="28" t="s">
        <v>27</v>
      </c>
      <c r="D18" s="28" t="s">
        <v>28</v>
      </c>
      <c r="E18" s="28" t="s">
        <v>29</v>
      </c>
    </row>
    <row r="19" spans="1:7" x14ac:dyDescent="0.35">
      <c r="A19" s="6">
        <v>3</v>
      </c>
      <c r="B19" s="6" t="s">
        <v>24</v>
      </c>
    </row>
    <row r="20" spans="1:7" x14ac:dyDescent="0.35">
      <c r="B20" s="6" t="s">
        <v>56</v>
      </c>
      <c r="C20" s="4" t="s">
        <v>30</v>
      </c>
      <c r="D20" s="1">
        <f>IF(D10="Normal mode", Data!B29, Data!B116)</f>
        <v>3.2000000000000002E-8</v>
      </c>
      <c r="E20" s="2">
        <f>IF(D10="Normal mode", Data!B34, Data!B116/G5)</f>
        <v>3.1999999999999999E-5</v>
      </c>
      <c r="G20" s="29"/>
    </row>
    <row r="21" spans="1:7" x14ac:dyDescent="0.35">
      <c r="B21" s="6" t="s">
        <v>21</v>
      </c>
      <c r="C21" s="4" t="s">
        <v>31</v>
      </c>
      <c r="D21" s="1">
        <f>IF(D10="Normal mode", Data!B38, Data!B117)</f>
        <v>1.4999999999999999E-8</v>
      </c>
      <c r="E21" s="3">
        <f>D21/G5</f>
        <v>1.4999999999999999E-5</v>
      </c>
      <c r="G21" s="29"/>
    </row>
    <row r="22" spans="1:7" x14ac:dyDescent="0.35">
      <c r="B22" s="6" t="s">
        <v>25</v>
      </c>
      <c r="C22" s="4" t="s">
        <v>32</v>
      </c>
      <c r="D22" s="4" t="s">
        <v>55</v>
      </c>
      <c r="E22" s="5">
        <f>SQRT(SUMSQ(E20:E21))</f>
        <v>3.5341194094144585E-5</v>
      </c>
      <c r="G22" s="29"/>
    </row>
    <row r="23" spans="1:7" ht="16.5" x14ac:dyDescent="0.45">
      <c r="A23" s="6">
        <v>4</v>
      </c>
      <c r="B23" s="6" t="s">
        <v>26</v>
      </c>
      <c r="C23" s="4" t="s">
        <v>33</v>
      </c>
      <c r="D23" s="1">
        <f>IF(D10="Normal mode", Data!B42, Data!B118)</f>
        <v>2.7E-8</v>
      </c>
      <c r="E23" s="2">
        <f>D23/G5</f>
        <v>2.6999999999999999E-5</v>
      </c>
      <c r="G23" s="29"/>
    </row>
    <row r="24" spans="1:7" ht="16.5" x14ac:dyDescent="0.45">
      <c r="A24" s="6">
        <v>5</v>
      </c>
      <c r="B24" s="6" t="s">
        <v>35</v>
      </c>
      <c r="C24" s="4" t="s">
        <v>36</v>
      </c>
      <c r="D24" s="2">
        <f>IF(OR(D11="U2021XA",D11="U2022XA"), Data!G52,Data!AJ266)</f>
        <v>4.2000000000000003E-2</v>
      </c>
      <c r="E24" s="2">
        <f>D24</f>
        <v>4.2000000000000003E-2</v>
      </c>
    </row>
    <row r="25" spans="1:7" ht="16.5" x14ac:dyDescent="0.45">
      <c r="A25" s="6">
        <v>6</v>
      </c>
      <c r="B25" s="6" t="s">
        <v>42</v>
      </c>
      <c r="C25" s="4" t="s">
        <v>54</v>
      </c>
      <c r="D25" s="4" t="s">
        <v>55</v>
      </c>
      <c r="E25" s="2">
        <f>SQRT(SUMSQ(E22:E24))</f>
        <v>4.2000023547612446E-2</v>
      </c>
      <c r="G25" s="30"/>
    </row>
    <row r="26" spans="1:7" x14ac:dyDescent="0.35">
      <c r="B26" s="6" t="s">
        <v>43</v>
      </c>
      <c r="C26" s="4" t="s">
        <v>55</v>
      </c>
      <c r="D26" s="4" t="s">
        <v>55</v>
      </c>
    </row>
    <row r="27" spans="1:7" x14ac:dyDescent="0.35">
      <c r="A27" s="6">
        <v>7</v>
      </c>
      <c r="B27" s="6" t="s">
        <v>44</v>
      </c>
      <c r="C27" s="4" t="s">
        <v>55</v>
      </c>
      <c r="D27" s="4" t="s">
        <v>55</v>
      </c>
    </row>
    <row r="28" spans="1:7" ht="16.5" x14ac:dyDescent="0.45">
      <c r="B28" s="6" t="s">
        <v>46</v>
      </c>
      <c r="C28" s="4" t="s">
        <v>53</v>
      </c>
      <c r="D28" s="4">
        <f>INDEX(Data!A57:AH105, MATCH(Calculator!D6,Data!A57:A105,1), MATCH(Calculator!D11,Data!A57:AH57,0))</f>
        <v>1.22</v>
      </c>
    </row>
    <row r="29" spans="1:7" ht="16.5" x14ac:dyDescent="0.45">
      <c r="B29" s="6" t="s">
        <v>47</v>
      </c>
      <c r="C29" s="4" t="s">
        <v>52</v>
      </c>
      <c r="D29" s="4">
        <f>D12</f>
        <v>1.26</v>
      </c>
      <c r="E29" s="7"/>
    </row>
    <row r="30" spans="1:7" ht="16.5" x14ac:dyDescent="0.45">
      <c r="A30" s="6">
        <v>8</v>
      </c>
      <c r="B30" s="6" t="s">
        <v>48</v>
      </c>
      <c r="C30" s="4" t="s">
        <v>63</v>
      </c>
      <c r="D30" s="8" t="s">
        <v>19</v>
      </c>
      <c r="E30" s="2">
        <f>SQRT((Data!C107*Data!C108/SQRT(2))^2+(Calculator!E25/2)^2)</f>
        <v>2.2494208182669641E-2</v>
      </c>
    </row>
    <row r="31" spans="1:7" x14ac:dyDescent="0.35">
      <c r="B31" s="6" t="s">
        <v>66</v>
      </c>
      <c r="C31" s="4" t="s">
        <v>64</v>
      </c>
      <c r="D31" s="8" t="s">
        <v>19</v>
      </c>
      <c r="E31" s="4">
        <v>2</v>
      </c>
    </row>
    <row r="32" spans="1:7" ht="17" thickBot="1" x14ac:dyDescent="0.5">
      <c r="B32" s="18" t="s">
        <v>51</v>
      </c>
      <c r="C32" s="4" t="s">
        <v>65</v>
      </c>
      <c r="D32" s="8" t="s">
        <v>19</v>
      </c>
      <c r="E32" s="9">
        <f>E30*E31</f>
        <v>4.4988416365339283E-2</v>
      </c>
    </row>
    <row r="33" spans="2:5" ht="15" thickTop="1" x14ac:dyDescent="0.35">
      <c r="C33" s="4" t="s">
        <v>49</v>
      </c>
      <c r="D33" s="8" t="s">
        <v>19</v>
      </c>
      <c r="E33" s="54">
        <f>ABS(10*LOG(1+E32))</f>
        <v>0.19111476345162801</v>
      </c>
    </row>
    <row r="34" spans="2:5" x14ac:dyDescent="0.35">
      <c r="C34" s="4" t="s">
        <v>50</v>
      </c>
      <c r="D34" s="8" t="s">
        <v>19</v>
      </c>
      <c r="E34" s="55">
        <f>ABS(10*LOG(1-E32))</f>
        <v>0.19991360690490401</v>
      </c>
    </row>
    <row r="36" spans="2:5" x14ac:dyDescent="0.35">
      <c r="B36" s="31" t="s">
        <v>205</v>
      </c>
    </row>
    <row r="37" spans="2:5" x14ac:dyDescent="0.35">
      <c r="B37" s="31" t="s">
        <v>206</v>
      </c>
    </row>
    <row r="39" spans="2:5" x14ac:dyDescent="0.35">
      <c r="B39" s="32" t="s">
        <v>137</v>
      </c>
    </row>
    <row r="40" spans="2:5" x14ac:dyDescent="0.35">
      <c r="B40" s="6" t="s">
        <v>176</v>
      </c>
    </row>
    <row r="41" spans="2:5" x14ac:dyDescent="0.35">
      <c r="B41" s="6" t="s">
        <v>57</v>
      </c>
    </row>
    <row r="42" spans="2:5" x14ac:dyDescent="0.35">
      <c r="B42" s="6" t="s">
        <v>138</v>
      </c>
    </row>
  </sheetData>
  <sheetProtection algorithmName="SHA-512" hashValue="QHw0UhzR9r20NQjbXwgE30KIlj2EfW7QSv28O4NWUKiWj16rDU/IhVD27KtsLHNtutobDlnwQppq/HXEukhSIQ==" saltValue="VczCihdkmYBgP+/UvLQzMA==" spinCount="100000" sheet="1" selectLockedCells="1"/>
  <mergeCells count="1">
    <mergeCell ref="E16:J16"/>
  </mergeCells>
  <dataValidations count="3">
    <dataValidation type="list" allowBlank="1" showInputMessage="1" showErrorMessage="1" sqref="D9" xr:uid="{00000000-0002-0000-0000-000000000000}">
      <formula1>noise</formula1>
    </dataValidation>
    <dataValidation type="list" allowBlank="1" showInputMessage="1" showErrorMessage="1" sqref="D7" xr:uid="{00000000-0002-0000-0000-000001000000}">
      <formula1>averaging</formula1>
    </dataValidation>
    <dataValidation type="list" allowBlank="1" showInputMessage="1" showErrorMessage="1" sqref="D8" xr:uid="{00000000-0002-0000-0000-000002000000}">
      <formula1>VBW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Data!$B$3:$B$4</xm:f>
          </x14:formula1>
          <xm:sqref>D10</xm:sqref>
        </x14:dataValidation>
        <x14:dataValidation type="list" allowBlank="1" showInputMessage="1" showErrorMessage="1" xr:uid="{00000000-0002-0000-0000-000005000000}">
          <x14:formula1>
            <xm:f>Data!$AK$40:$AL$40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Data!$D$57:$AH$57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CX302"/>
  <sheetViews>
    <sheetView topLeftCell="A23" zoomScaleNormal="100" workbookViewId="0">
      <pane xSplit="1" topLeftCell="B1" activePane="topRight" state="frozen"/>
      <selection pane="topRight" activeCell="AC48" sqref="AC48"/>
    </sheetView>
  </sheetViews>
  <sheetFormatPr defaultColWidth="9.1796875" defaultRowHeight="14.5" x14ac:dyDescent="0.35"/>
  <cols>
    <col min="1" max="1" width="32" style="6" customWidth="1"/>
    <col min="2" max="2" width="14.1796875" style="6" customWidth="1"/>
    <col min="3" max="3" width="19.1796875" style="6" customWidth="1"/>
    <col min="4" max="4" width="12.26953125" style="6" customWidth="1"/>
    <col min="5" max="5" width="12" style="6" bestFit="1" customWidth="1"/>
    <col min="6" max="6" width="12.453125" style="6" customWidth="1"/>
    <col min="7" max="7" width="12" style="6" customWidth="1"/>
    <col min="8" max="8" width="12.453125" style="6" customWidth="1"/>
    <col min="9" max="9" width="12.1796875" style="22" bestFit="1" customWidth="1"/>
    <col min="10" max="10" width="15.453125" style="6" customWidth="1"/>
    <col min="11" max="11" width="12" style="6" customWidth="1"/>
    <col min="12" max="14" width="12" style="6" bestFit="1" customWidth="1"/>
    <col min="15" max="15" width="12.453125" style="6" bestFit="1" customWidth="1"/>
    <col min="16" max="16" width="11.26953125" style="6" customWidth="1"/>
    <col min="17" max="17" width="10.54296875" style="6" customWidth="1"/>
    <col min="18" max="18" width="11.81640625" style="6" customWidth="1"/>
    <col min="19" max="19" width="10.54296875" style="6" customWidth="1"/>
    <col min="20" max="20" width="11" style="6" customWidth="1"/>
    <col min="21" max="21" width="21.1796875" style="6" customWidth="1"/>
    <col min="22" max="22" width="10.81640625" style="6" customWidth="1"/>
    <col min="23" max="23" width="10.7265625" style="6" customWidth="1"/>
    <col min="24" max="24" width="18.1796875" style="6" customWidth="1"/>
    <col min="25" max="25" width="11.7265625" style="6" customWidth="1"/>
    <col min="26" max="26" width="10.54296875" style="6" customWidth="1"/>
    <col min="27" max="29" width="10.453125" style="6" customWidth="1"/>
    <col min="30" max="30" width="11.7265625" style="6" customWidth="1"/>
    <col min="31" max="31" width="14.81640625" style="6" customWidth="1"/>
    <col min="32" max="32" width="15.54296875" style="6" customWidth="1"/>
    <col min="33" max="33" width="11.26953125" style="6" customWidth="1"/>
    <col min="34" max="34" width="11.453125" style="6" customWidth="1"/>
    <col min="35" max="35" width="10.81640625" style="6" customWidth="1"/>
    <col min="36" max="36" width="10.1796875" style="6" customWidth="1"/>
    <col min="37" max="37" width="9.1796875" style="6"/>
    <col min="38" max="38" width="10.81640625" style="6" customWidth="1"/>
    <col min="39" max="39" width="12" style="6" customWidth="1"/>
    <col min="40" max="40" width="11" style="6" customWidth="1"/>
    <col min="41" max="41" width="11.7265625" style="6" customWidth="1"/>
    <col min="42" max="42" width="12.26953125" style="6" customWidth="1"/>
    <col min="43" max="43" width="11.81640625" style="6" customWidth="1"/>
    <col min="44" max="44" width="11.453125" style="6" customWidth="1"/>
    <col min="45" max="45" width="10.54296875" style="6" customWidth="1"/>
    <col min="46" max="46" width="12" style="6" customWidth="1"/>
    <col min="47" max="47" width="11.7265625" style="6" customWidth="1"/>
    <col min="48" max="48" width="12" style="6" customWidth="1"/>
    <col min="49" max="49" width="9.1796875" style="6"/>
    <col min="50" max="50" width="10.7265625" style="6" customWidth="1"/>
    <col min="51" max="51" width="9.81640625" style="6" customWidth="1"/>
    <col min="52" max="16384" width="9.1796875" style="6"/>
  </cols>
  <sheetData>
    <row r="2" spans="1:13" x14ac:dyDescent="0.35">
      <c r="A2" s="10" t="s">
        <v>3</v>
      </c>
      <c r="B2" s="10" t="s">
        <v>68</v>
      </c>
    </row>
    <row r="3" spans="1:13" x14ac:dyDescent="0.35">
      <c r="A3" s="6" t="s">
        <v>5</v>
      </c>
      <c r="B3" s="6" t="s">
        <v>69</v>
      </c>
    </row>
    <row r="4" spans="1:13" x14ac:dyDescent="0.35">
      <c r="A4" s="6" t="s">
        <v>4</v>
      </c>
      <c r="B4" s="6" t="s">
        <v>70</v>
      </c>
      <c r="J4" s="6" t="s">
        <v>145</v>
      </c>
    </row>
    <row r="5" spans="1:13" x14ac:dyDescent="0.35">
      <c r="J5" s="21"/>
      <c r="K5" s="61" t="s">
        <v>94</v>
      </c>
      <c r="L5" s="61" t="s">
        <v>95</v>
      </c>
    </row>
    <row r="6" spans="1:13" x14ac:dyDescent="0.35">
      <c r="A6" s="10" t="s">
        <v>69</v>
      </c>
      <c r="J6" s="61" t="s">
        <v>98</v>
      </c>
      <c r="K6" s="70">
        <v>1E-8</v>
      </c>
      <c r="L6" s="70">
        <v>3.2000000000000002E-8</v>
      </c>
    </row>
    <row r="7" spans="1:13" x14ac:dyDescent="0.35">
      <c r="A7" s="10" t="s">
        <v>119</v>
      </c>
      <c r="J7" s="61" t="s">
        <v>9</v>
      </c>
      <c r="K7" s="70">
        <v>1.4999999999999999E-7</v>
      </c>
      <c r="L7" s="70">
        <v>7.9999999999999996E-7</v>
      </c>
    </row>
    <row r="8" spans="1:13" x14ac:dyDescent="0.35">
      <c r="A8" s="6" t="s">
        <v>7</v>
      </c>
      <c r="B8" s="11">
        <v>9.9999999999999995E-8</v>
      </c>
    </row>
    <row r="9" spans="1:13" x14ac:dyDescent="0.35">
      <c r="A9" s="6" t="s">
        <v>8</v>
      </c>
      <c r="B9" s="82">
        <v>1</v>
      </c>
      <c r="C9" s="82">
        <v>2</v>
      </c>
      <c r="D9" s="82">
        <v>4</v>
      </c>
      <c r="E9" s="82">
        <v>8</v>
      </c>
      <c r="F9" s="82">
        <v>16</v>
      </c>
      <c r="G9" s="82">
        <v>32</v>
      </c>
      <c r="H9" s="83">
        <v>64</v>
      </c>
      <c r="I9" s="82">
        <v>128</v>
      </c>
      <c r="J9" s="84">
        <v>256</v>
      </c>
      <c r="K9" s="82">
        <v>512</v>
      </c>
      <c r="L9" s="82">
        <v>1024</v>
      </c>
    </row>
    <row r="10" spans="1:13" x14ac:dyDescent="0.35">
      <c r="B10" s="82">
        <v>1</v>
      </c>
      <c r="C10" s="82">
        <v>0.9</v>
      </c>
      <c r="D10" s="82">
        <v>0.8</v>
      </c>
      <c r="E10" s="82">
        <v>0.7</v>
      </c>
      <c r="F10" s="82">
        <v>0.6</v>
      </c>
      <c r="G10" s="82">
        <v>0.5</v>
      </c>
      <c r="H10" s="83">
        <v>0.45</v>
      </c>
      <c r="I10" s="82">
        <v>0.4</v>
      </c>
      <c r="J10" s="84">
        <v>0.3</v>
      </c>
      <c r="K10" s="82">
        <v>0.25</v>
      </c>
      <c r="L10" s="82">
        <v>0.2</v>
      </c>
    </row>
    <row r="11" spans="1:13" x14ac:dyDescent="0.35">
      <c r="A11" s="85" t="s">
        <v>6</v>
      </c>
      <c r="B11" s="86" t="s">
        <v>17</v>
      </c>
      <c r="C11" s="85"/>
      <c r="D11" s="85"/>
      <c r="E11" s="85"/>
      <c r="F11" s="85"/>
    </row>
    <row r="12" spans="1:13" ht="15" thickBot="1" x14ac:dyDescent="0.4">
      <c r="A12" s="87" t="s">
        <v>93</v>
      </c>
      <c r="B12" s="88">
        <f>(HLOOKUP(Calculator!D7,Data!B9:L10,2,FALSE))*B8</f>
        <v>9.9999999999999995E-8</v>
      </c>
      <c r="C12" s="85" t="s">
        <v>23</v>
      </c>
      <c r="D12" s="85"/>
      <c r="E12" s="85"/>
      <c r="F12" s="85"/>
      <c r="J12" s="6" t="s">
        <v>97</v>
      </c>
      <c r="L12" s="13" t="s">
        <v>102</v>
      </c>
    </row>
    <row r="13" spans="1:13" ht="15" thickTop="1" x14ac:dyDescent="0.35">
      <c r="A13" s="89" t="s">
        <v>4</v>
      </c>
      <c r="B13" s="85"/>
      <c r="C13" s="85"/>
      <c r="D13" s="85"/>
      <c r="E13" s="85"/>
      <c r="F13" s="85"/>
      <c r="J13" s="6" t="s">
        <v>146</v>
      </c>
      <c r="K13" s="14" t="s">
        <v>19</v>
      </c>
      <c r="L13" s="36">
        <f>IF(OR(Calculator!D8="Low", Calculator!D8="Med"), Data!K6, Data!L6)</f>
        <v>3.2000000000000002E-8</v>
      </c>
      <c r="M13" s="6" t="s">
        <v>23</v>
      </c>
    </row>
    <row r="14" spans="1:13" x14ac:dyDescent="0.35">
      <c r="A14" s="85" t="s">
        <v>9</v>
      </c>
      <c r="B14" s="82">
        <v>0.05</v>
      </c>
      <c r="C14" s="82">
        <v>0.499</v>
      </c>
      <c r="D14" s="82">
        <v>0.5</v>
      </c>
      <c r="E14" s="82">
        <v>0.501</v>
      </c>
      <c r="F14" s="82">
        <v>40</v>
      </c>
    </row>
    <row r="15" spans="1:13" x14ac:dyDescent="0.35">
      <c r="A15" s="90" t="s">
        <v>93</v>
      </c>
      <c r="B15" s="91">
        <v>3.0000000000000001E-6</v>
      </c>
      <c r="C15" s="91">
        <v>3.0000000000000001E-6</v>
      </c>
      <c r="D15" s="91">
        <v>2.5000000000000002E-6</v>
      </c>
      <c r="E15" s="91">
        <v>2.5000000000000002E-6</v>
      </c>
      <c r="F15" s="91">
        <v>2.5000000000000002E-6</v>
      </c>
    </row>
    <row r="16" spans="1:13" x14ac:dyDescent="0.35">
      <c r="A16" s="85"/>
      <c r="B16" s="85"/>
      <c r="C16" s="85"/>
      <c r="D16" s="85"/>
      <c r="E16" s="85"/>
      <c r="F16" s="85"/>
    </row>
    <row r="17" spans="1:15" x14ac:dyDescent="0.35">
      <c r="A17" s="85" t="s">
        <v>12</v>
      </c>
      <c r="B17" s="82"/>
      <c r="C17" s="82" t="s">
        <v>10</v>
      </c>
      <c r="D17" s="82" t="s">
        <v>11</v>
      </c>
      <c r="E17" s="85"/>
      <c r="F17" s="85"/>
    </row>
    <row r="18" spans="1:15" x14ac:dyDescent="0.35">
      <c r="A18" s="85"/>
      <c r="B18" s="82" t="s">
        <v>90</v>
      </c>
      <c r="C18" s="82">
        <v>0.6</v>
      </c>
      <c r="D18" s="82">
        <v>0.55000000000000004</v>
      </c>
      <c r="E18" s="85"/>
      <c r="F18" s="85"/>
    </row>
    <row r="19" spans="1:15" x14ac:dyDescent="0.35">
      <c r="A19" s="85"/>
      <c r="B19" s="82" t="s">
        <v>91</v>
      </c>
      <c r="C19" s="82">
        <v>1.3</v>
      </c>
      <c r="D19" s="82">
        <v>0.65</v>
      </c>
      <c r="E19" s="85"/>
      <c r="F19" s="92"/>
    </row>
    <row r="20" spans="1:15" x14ac:dyDescent="0.35">
      <c r="A20" s="85"/>
      <c r="B20" s="82" t="s">
        <v>92</v>
      </c>
      <c r="C20" s="82">
        <v>2.7</v>
      </c>
      <c r="D20" s="82">
        <v>0.8</v>
      </c>
      <c r="E20" s="85"/>
      <c r="F20" s="92"/>
    </row>
    <row r="21" spans="1:15" x14ac:dyDescent="0.35">
      <c r="A21" s="85"/>
      <c r="B21" s="82" t="s">
        <v>13</v>
      </c>
      <c r="C21" s="82">
        <v>1</v>
      </c>
      <c r="D21" s="82">
        <v>1</v>
      </c>
      <c r="E21" s="85"/>
      <c r="F21" s="85"/>
    </row>
    <row r="22" spans="1:15" x14ac:dyDescent="0.35">
      <c r="A22" s="85" t="s">
        <v>16</v>
      </c>
      <c r="B22" s="109" t="s">
        <v>58</v>
      </c>
      <c r="C22" s="85"/>
      <c r="D22" s="85"/>
      <c r="E22" s="85"/>
      <c r="F22" s="85"/>
      <c r="G22" s="85"/>
      <c r="J22" s="6" t="s">
        <v>96</v>
      </c>
      <c r="M22" s="13" t="s">
        <v>101</v>
      </c>
    </row>
    <row r="23" spans="1:15" x14ac:dyDescent="0.35">
      <c r="A23" s="87" t="s">
        <v>93</v>
      </c>
      <c r="B23" s="110">
        <f>HLOOKUP(Calculator!D6,B14:F15,2,TRUE)</f>
        <v>2.5000000000000002E-6</v>
      </c>
      <c r="C23" s="111" t="s">
        <v>18</v>
      </c>
      <c r="D23" s="85">
        <f>IF(Calculator!D6&lt;0.5, VLOOKUP(Calculator!D8,Data!B18:C21,2,FALSE), VLOOKUP(Calculator!D8,Data!B18:D21,3,FALSE))</f>
        <v>1</v>
      </c>
      <c r="E23" s="111" t="s">
        <v>18</v>
      </c>
      <c r="F23" s="85">
        <f>1/SQRT(Calculator!D13*1000/12.5)</f>
        <v>5.0000000000000001E-3</v>
      </c>
      <c r="G23" s="85"/>
      <c r="J23" s="6" t="s">
        <v>146</v>
      </c>
      <c r="L23" s="14" t="s">
        <v>19</v>
      </c>
      <c r="M23" s="6">
        <f>IF(OR(Calculator!D8="Low",Calculator!D8="Med"), Data!K7, Data!L7)</f>
        <v>7.9999999999999996E-7</v>
      </c>
      <c r="N23" s="6" t="s">
        <v>18</v>
      </c>
      <c r="O23" s="6">
        <f>1/SQRT(Calculator!D13/0.05)</f>
        <v>0.01</v>
      </c>
    </row>
    <row r="24" spans="1:15" ht="15" thickBot="1" x14ac:dyDescent="0.4">
      <c r="A24" s="112" t="s">
        <v>19</v>
      </c>
      <c r="B24" s="110">
        <f>B23*D23*F23</f>
        <v>1.2500000000000001E-8</v>
      </c>
      <c r="C24" s="85" t="s">
        <v>23</v>
      </c>
      <c r="D24" s="85"/>
      <c r="E24" s="85"/>
      <c r="F24" s="85"/>
      <c r="G24" s="85"/>
      <c r="L24" s="14" t="s">
        <v>19</v>
      </c>
      <c r="M24" s="20">
        <f>M23*O23</f>
        <v>8.0000000000000005E-9</v>
      </c>
      <c r="N24" s="6" t="s">
        <v>23</v>
      </c>
    </row>
    <row r="25" spans="1:15" ht="15" thickTop="1" x14ac:dyDescent="0.35">
      <c r="A25" s="113" t="s">
        <v>59</v>
      </c>
      <c r="B25" s="110"/>
      <c r="C25" s="85"/>
      <c r="D25" s="85"/>
      <c r="E25" s="85"/>
      <c r="F25" s="85"/>
      <c r="G25" s="85"/>
    </row>
    <row r="26" spans="1:15" ht="15" thickBot="1" x14ac:dyDescent="0.4">
      <c r="A26" s="112" t="s">
        <v>19</v>
      </c>
      <c r="B26" s="88">
        <f>IF(B24&gt;=0.0000001, B24, 0.0000001)</f>
        <v>9.9999999999999995E-8</v>
      </c>
      <c r="C26" s="85"/>
      <c r="D26" s="85"/>
      <c r="E26" s="85"/>
      <c r="F26" s="85"/>
      <c r="G26" s="85"/>
    </row>
    <row r="27" spans="1:15" ht="15.5" thickTop="1" thickBot="1" x14ac:dyDescent="0.4">
      <c r="A27" s="105" t="s">
        <v>99</v>
      </c>
      <c r="B27" s="114">
        <f>IF(Calculator!D9="Free run mode", Data!B12,Data!B26)</f>
        <v>9.9999999999999995E-8</v>
      </c>
      <c r="C27" s="85" t="s">
        <v>23</v>
      </c>
      <c r="D27" s="85"/>
      <c r="E27" s="85"/>
      <c r="F27" s="85"/>
      <c r="G27" s="85"/>
      <c r="J27" s="6" t="s">
        <v>147</v>
      </c>
      <c r="L27" s="13" t="s">
        <v>19</v>
      </c>
      <c r="M27" s="47">
        <f>IF(Calculator!D9="Free run mode", Data!L13, Data!M24)</f>
        <v>3.2000000000000002E-8</v>
      </c>
      <c r="N27" s="6" t="s">
        <v>23</v>
      </c>
      <c r="O27" s="6">
        <f>(0.0000008)*SQRT(0.00000005/0.00001)</f>
        <v>5.6568542494923801E-8</v>
      </c>
    </row>
    <row r="28" spans="1:15" ht="15" thickTop="1" x14ac:dyDescent="0.35">
      <c r="A28" s="105"/>
      <c r="B28" s="115"/>
      <c r="C28" s="85"/>
      <c r="D28" s="85"/>
      <c r="E28" s="85"/>
      <c r="F28" s="85"/>
      <c r="G28" s="85"/>
      <c r="L28" s="13"/>
      <c r="M28" s="38"/>
    </row>
    <row r="29" spans="1:15" ht="15" thickBot="1" x14ac:dyDescent="0.4">
      <c r="A29" s="105" t="s">
        <v>100</v>
      </c>
      <c r="B29" s="114">
        <f>IF(OR(Calculator!D11="U2021XA", Calculator!D11 = "U2022XA"), Data!B27, Data!M27)</f>
        <v>3.2000000000000002E-8</v>
      </c>
      <c r="C29" s="85" t="s">
        <v>23</v>
      </c>
      <c r="D29" s="85"/>
      <c r="E29" s="85"/>
      <c r="F29" s="85"/>
      <c r="G29" s="85"/>
      <c r="L29" s="13"/>
      <c r="M29" s="38"/>
    </row>
    <row r="30" spans="1:15" ht="15" thickTop="1" x14ac:dyDescent="0.35">
      <c r="A30" s="85"/>
      <c r="B30" s="85"/>
      <c r="C30" s="85"/>
      <c r="D30" s="85"/>
      <c r="E30" s="98"/>
      <c r="F30" s="85"/>
      <c r="G30" s="85"/>
    </row>
    <row r="31" spans="1:15" x14ac:dyDescent="0.35">
      <c r="A31" s="85" t="s">
        <v>103</v>
      </c>
      <c r="B31" s="86" t="s">
        <v>22</v>
      </c>
      <c r="C31" s="85"/>
      <c r="D31" s="85"/>
      <c r="E31" s="85"/>
      <c r="F31" s="85"/>
      <c r="G31" s="85"/>
    </row>
    <row r="32" spans="1:15" ht="15" thickBot="1" x14ac:dyDescent="0.4">
      <c r="A32" s="112" t="s">
        <v>19</v>
      </c>
      <c r="B32" s="116">
        <f>IF(Calculator!G5&gt;0.0001, Data!B27/0.0001, Data!B27/Calculator!G5)</f>
        <v>9.999999999999998E-4</v>
      </c>
      <c r="C32" s="85"/>
      <c r="D32" s="85"/>
      <c r="E32" s="85"/>
      <c r="F32" s="85"/>
      <c r="G32" s="85"/>
      <c r="I32" s="169" t="s">
        <v>148</v>
      </c>
      <c r="J32" s="169"/>
      <c r="K32" s="169"/>
      <c r="L32" s="169"/>
      <c r="M32" s="6" t="s">
        <v>104</v>
      </c>
    </row>
    <row r="33" spans="1:42" ht="15.5" thickTop="1" thickBot="1" x14ac:dyDescent="0.4">
      <c r="A33" s="112"/>
      <c r="B33" s="117"/>
      <c r="C33" s="85"/>
      <c r="D33" s="85"/>
      <c r="E33" s="85"/>
      <c r="F33" s="85"/>
      <c r="G33" s="85"/>
      <c r="J33" s="19"/>
      <c r="K33" s="19"/>
      <c r="L33" s="14" t="s">
        <v>19</v>
      </c>
      <c r="M33" s="40">
        <f>M27/Calculator!G5</f>
        <v>3.1999999999999999E-5</v>
      </c>
      <c r="O33" s="30"/>
    </row>
    <row r="34" spans="1:42" ht="15.5" thickTop="1" thickBot="1" x14ac:dyDescent="0.4">
      <c r="A34" s="112" t="s">
        <v>105</v>
      </c>
      <c r="B34" s="108">
        <f>IF(OR(Calculator!D11="U2021XA", Calculator!D11 ="U2022XA"), Data!B32,Data!M33)</f>
        <v>3.1999999999999999E-5</v>
      </c>
      <c r="C34" s="85"/>
      <c r="D34" s="85"/>
      <c r="E34" s="85"/>
      <c r="F34" s="85"/>
      <c r="G34" s="85"/>
    </row>
    <row r="35" spans="1:42" ht="15" thickTop="1" x14ac:dyDescent="0.35">
      <c r="A35" s="14"/>
      <c r="B35" s="41"/>
    </row>
    <row r="36" spans="1:42" x14ac:dyDescent="0.35">
      <c r="A36" s="119" t="s">
        <v>106</v>
      </c>
      <c r="B36" s="118" t="s">
        <v>38</v>
      </c>
      <c r="C36" s="118" t="s">
        <v>39</v>
      </c>
      <c r="D36" s="61" t="s">
        <v>150</v>
      </c>
      <c r="E36" s="62" t="s">
        <v>151</v>
      </c>
      <c r="F36" s="62" t="s">
        <v>152</v>
      </c>
      <c r="G36" s="62" t="s">
        <v>167</v>
      </c>
      <c r="H36" s="62" t="s">
        <v>153</v>
      </c>
      <c r="I36" s="136" t="s">
        <v>190</v>
      </c>
      <c r="J36" s="136" t="s">
        <v>191</v>
      </c>
      <c r="K36" s="62" t="s">
        <v>154</v>
      </c>
      <c r="L36" s="62" t="s">
        <v>155</v>
      </c>
      <c r="M36" s="62" t="s">
        <v>156</v>
      </c>
      <c r="N36" s="62" t="s">
        <v>157</v>
      </c>
      <c r="O36" s="62" t="s">
        <v>144</v>
      </c>
      <c r="P36" s="136" t="s">
        <v>194</v>
      </c>
      <c r="Q36" s="136" t="s">
        <v>195</v>
      </c>
      <c r="R36" s="61" t="s">
        <v>158</v>
      </c>
      <c r="S36" s="62" t="s">
        <v>159</v>
      </c>
      <c r="T36" s="62" t="s">
        <v>160</v>
      </c>
      <c r="U36" s="62" t="s">
        <v>169</v>
      </c>
      <c r="V36" s="62" t="s">
        <v>161</v>
      </c>
      <c r="W36" s="136" t="s">
        <v>192</v>
      </c>
      <c r="X36" s="136" t="s">
        <v>193</v>
      </c>
      <c r="Y36" s="62" t="s">
        <v>162</v>
      </c>
      <c r="Z36" s="62" t="s">
        <v>163</v>
      </c>
      <c r="AA36" s="62" t="s">
        <v>164</v>
      </c>
      <c r="AB36" s="62" t="s">
        <v>165</v>
      </c>
      <c r="AC36" s="62" t="s">
        <v>166</v>
      </c>
      <c r="AD36" s="136" t="s">
        <v>186</v>
      </c>
      <c r="AE36" s="136" t="s">
        <v>187</v>
      </c>
      <c r="AF36" s="62" t="s">
        <v>168</v>
      </c>
      <c r="AG36" s="136" t="s">
        <v>188</v>
      </c>
      <c r="AH36" s="136" t="s">
        <v>189</v>
      </c>
    </row>
    <row r="37" spans="1:42" x14ac:dyDescent="0.35">
      <c r="A37" s="10"/>
      <c r="B37" s="91">
        <v>9.9999999999999995E-8</v>
      </c>
      <c r="C37" s="91">
        <v>9.9999999999999995E-8</v>
      </c>
      <c r="D37" s="70">
        <f>IF(OR(Calculator!D8="OFF", Calculator!D8 = "High"), 0.000000015, 0.00000001)</f>
        <v>1.4999999999999999E-8</v>
      </c>
      <c r="E37" s="70">
        <f>IF(OR(Calculator!D8="OFF", Calculator!D8 = "High"), 0.000000015, 0.00000001)</f>
        <v>1.4999999999999999E-8</v>
      </c>
      <c r="F37" s="70">
        <f>IF(OR(Calculator!D8="OFF", Calculator!D8 = "High"), 0.000000015, 0.00000001)</f>
        <v>1.4999999999999999E-8</v>
      </c>
      <c r="G37" s="70">
        <f>IF(OR(Calculator!D8="OFF", Calculator!D8 = "High"), 0.000000015, 0.00000001)</f>
        <v>1.4999999999999999E-8</v>
      </c>
      <c r="H37" s="70">
        <f>IF(OR(Calculator!D8="OFF", Calculator!D8 = "High"), 0.000000015, 0.00000001)</f>
        <v>1.4999999999999999E-8</v>
      </c>
      <c r="I37" s="70">
        <f>IF(OR(Calculator!D8="OFF", Calculator!D8 = "High"), 0.000000015, 0.00000001)</f>
        <v>1.4999999999999999E-8</v>
      </c>
      <c r="J37" s="70">
        <f>IF(OR(Calculator!D8="OFF", Calculator!D8 = "High"), 0.000000015, 0.00000001)</f>
        <v>1.4999999999999999E-8</v>
      </c>
      <c r="K37" s="70">
        <f>IF(OR(Calculator!D8="OFF", Calculator!D8 = "High"), 0.000000015, 0.00000001)</f>
        <v>1.4999999999999999E-8</v>
      </c>
      <c r="L37" s="70">
        <f>IF(OR(Calculator!D8="OFF", Calculator!D8 = "High"), 0.000000015, 0.00000001)</f>
        <v>1.4999999999999999E-8</v>
      </c>
      <c r="M37" s="70">
        <f>IF(OR(Calculator!D8="OFF", Calculator!D8 = "High"), 0.000000015, 0.00000001)</f>
        <v>1.4999999999999999E-8</v>
      </c>
      <c r="N37" s="70">
        <f>IF(OR(Calculator!D8="OFF", Calculator!D8 = "High"), 0.000000015, 0.00000001)</f>
        <v>1.4999999999999999E-8</v>
      </c>
      <c r="O37" s="70">
        <f>IF(OR(Calculator!D8="OFF", Calculator!D8 = "High"), 0.000000015, 0.00000001)</f>
        <v>1.4999999999999999E-8</v>
      </c>
      <c r="P37" s="70">
        <f>IF(OR(Calculator!D8="OFF", Calculator!D8 = "High"), 0.000000015, 0.00000001)</f>
        <v>1.4999999999999999E-8</v>
      </c>
      <c r="Q37" s="70">
        <f>IF(OR(Calculator!D8="OFF", Calculator!D8 = "High"), 0.000000015, 0.00000001)</f>
        <v>1.4999999999999999E-8</v>
      </c>
      <c r="R37" s="70">
        <f>IF(OR(Calculator!D8="OFF", Calculator!D8 = "High"), 0.000000015, 0.00000001)</f>
        <v>1.4999999999999999E-8</v>
      </c>
      <c r="S37" s="70">
        <f>IF(OR(Calculator!D8="OFF", Calculator!D8 = "High"), 0.000000015, 0.00000001)</f>
        <v>1.4999999999999999E-8</v>
      </c>
      <c r="T37" s="70">
        <f>IF(OR(Calculator!D8="OFF", Calculator!D8 = "High"), 0.000000015, 0.00000001)</f>
        <v>1.4999999999999999E-8</v>
      </c>
      <c r="U37" s="70">
        <f>IF(OR(Calculator!D8="OFF", Calculator!D8 = "High"), 0.000000015, 0.00000001)</f>
        <v>1.4999999999999999E-8</v>
      </c>
      <c r="V37" s="70">
        <f>IF(OR(Calculator!D8="OFF", Calculator!D8 = "High"), 0.000000015, 0.00000001)</f>
        <v>1.4999999999999999E-8</v>
      </c>
      <c r="W37" s="70">
        <f>IF(OR(Calculator!D8="OFF", Calculator!D8 = "High"), 0.000000015, 0.00000001)</f>
        <v>1.4999999999999999E-8</v>
      </c>
      <c r="X37" s="70">
        <f>IF(OR(Calculator!D8="OFF", Calculator!D8 = "High"), 0.000000015, 0.00000001)</f>
        <v>1.4999999999999999E-8</v>
      </c>
      <c r="Y37" s="70">
        <f>IF(OR(Calculator!D8="OFF", Calculator!D8 = "High"), 0.000000015, 0.00000001)</f>
        <v>1.4999999999999999E-8</v>
      </c>
      <c r="Z37" s="70">
        <f>IF(OR(Calculator!D8="OFF", Calculator!D8 = "High"), 0.000000015, 0.00000001)</f>
        <v>1.4999999999999999E-8</v>
      </c>
      <c r="AA37" s="70">
        <f>IF(OR(Calculator!D8="OFF", Calculator!D8 = "High"), 0.000000015, 0.00000001)</f>
        <v>1.4999999999999999E-8</v>
      </c>
      <c r="AB37" s="70">
        <f>IF(OR(Calculator!D8="OFF", Calculator!D8 = "High"), 0.000000015, 0.00000001)</f>
        <v>1.4999999999999999E-8</v>
      </c>
      <c r="AC37" s="70">
        <f>IF(OR(Calculator!D8="OFF", Calculator!D8 = "High"), 0.000000015, 0.00000001)</f>
        <v>1.4999999999999999E-8</v>
      </c>
      <c r="AD37" s="70">
        <f>IF(OR(Calculator!D8="OFF", Calculator!D8 = "High"), 0.000000015, 0.00000001)</f>
        <v>1.4999999999999999E-8</v>
      </c>
      <c r="AE37" s="70">
        <f>IF(OR(Calculator!D8="OFF", Calculator!D8 = "High"), 0.000000015, 0.00000001)</f>
        <v>1.4999999999999999E-8</v>
      </c>
      <c r="AF37" s="70">
        <f>IF(OR(Calculator!D8="OFF", Calculator!D8 = "High"), 0.000000015, 0.00000001)</f>
        <v>1.4999999999999999E-8</v>
      </c>
      <c r="AG37" s="70">
        <f>IF(OR(Calculator!D8="OFF", Calculator!D8 = "High"), 0.000000015, 0.00000001)</f>
        <v>1.4999999999999999E-8</v>
      </c>
      <c r="AH37" s="70">
        <f>IF(OR(Calculator!D8="OFF", Calculator!D8 = "High"), 0.000000015, 0.00000001)</f>
        <v>1.4999999999999999E-8</v>
      </c>
    </row>
    <row r="38" spans="1:42" ht="15" thickBot="1" x14ac:dyDescent="0.4">
      <c r="A38" s="35" t="s">
        <v>107</v>
      </c>
      <c r="B38" s="15">
        <f>HLOOKUP(Calculator!D11,Data!B36:AH37, 2, FALSE)</f>
        <v>1.4999999999999999E-8</v>
      </c>
      <c r="C38" s="17" t="s">
        <v>23</v>
      </c>
      <c r="D38" s="22"/>
      <c r="E38" s="17"/>
      <c r="F38" s="17"/>
      <c r="G38" s="17"/>
      <c r="H38" s="17"/>
      <c r="I38" s="17"/>
      <c r="J38" s="17"/>
      <c r="K38" s="22"/>
    </row>
    <row r="39" spans="1:42" ht="15" thickTop="1" x14ac:dyDescent="0.35">
      <c r="A39" s="35"/>
      <c r="B39" s="17"/>
      <c r="C39" s="17"/>
      <c r="D39" s="22"/>
      <c r="E39" s="17"/>
      <c r="F39" s="17"/>
      <c r="G39" s="17"/>
      <c r="H39" s="17"/>
      <c r="I39" s="17"/>
      <c r="J39" s="17"/>
      <c r="K39" s="22"/>
      <c r="AJ39" s="113" t="s">
        <v>109</v>
      </c>
      <c r="AK39" s="105"/>
      <c r="AL39" s="105"/>
      <c r="AN39" s="119" t="s">
        <v>180</v>
      </c>
      <c r="AO39" s="19"/>
      <c r="AP39" s="19"/>
    </row>
    <row r="40" spans="1:42" x14ac:dyDescent="0.35">
      <c r="A40" s="26" t="s">
        <v>108</v>
      </c>
      <c r="B40" s="118" t="s">
        <v>38</v>
      </c>
      <c r="C40" s="118" t="s">
        <v>39</v>
      </c>
      <c r="D40" s="61" t="s">
        <v>150</v>
      </c>
      <c r="E40" s="62" t="s">
        <v>151</v>
      </c>
      <c r="F40" s="62" t="s">
        <v>152</v>
      </c>
      <c r="G40" s="62" t="s">
        <v>167</v>
      </c>
      <c r="H40" s="62" t="s">
        <v>153</v>
      </c>
      <c r="I40" s="136" t="s">
        <v>190</v>
      </c>
      <c r="J40" s="136" t="s">
        <v>191</v>
      </c>
      <c r="K40" s="62" t="s">
        <v>154</v>
      </c>
      <c r="L40" s="62" t="s">
        <v>155</v>
      </c>
      <c r="M40" s="62" t="s">
        <v>156</v>
      </c>
      <c r="N40" s="62" t="s">
        <v>157</v>
      </c>
      <c r="O40" s="62" t="s">
        <v>144</v>
      </c>
      <c r="P40" s="136" t="s">
        <v>194</v>
      </c>
      <c r="Q40" s="136" t="s">
        <v>195</v>
      </c>
      <c r="R40" s="61" t="s">
        <v>158</v>
      </c>
      <c r="S40" s="62" t="s">
        <v>159</v>
      </c>
      <c r="T40" s="62" t="s">
        <v>160</v>
      </c>
      <c r="U40" s="62" t="s">
        <v>169</v>
      </c>
      <c r="V40" s="62" t="s">
        <v>161</v>
      </c>
      <c r="W40" s="136" t="s">
        <v>192</v>
      </c>
      <c r="X40" s="136" t="s">
        <v>193</v>
      </c>
      <c r="Y40" s="62" t="s">
        <v>162</v>
      </c>
      <c r="Z40" s="62" t="s">
        <v>163</v>
      </c>
      <c r="AA40" s="62" t="s">
        <v>164</v>
      </c>
      <c r="AB40" s="62" t="s">
        <v>165</v>
      </c>
      <c r="AC40" s="62" t="s">
        <v>166</v>
      </c>
      <c r="AD40" s="136" t="s">
        <v>186</v>
      </c>
      <c r="AE40" s="136" t="s">
        <v>187</v>
      </c>
      <c r="AF40" s="62" t="s">
        <v>168</v>
      </c>
      <c r="AG40" s="136" t="s">
        <v>188</v>
      </c>
      <c r="AH40" s="136" t="s">
        <v>189</v>
      </c>
      <c r="AJ40" s="98"/>
      <c r="AK40" s="124" t="s">
        <v>110</v>
      </c>
      <c r="AL40" s="124" t="s">
        <v>111</v>
      </c>
      <c r="AN40" s="61"/>
      <c r="AO40" s="61" t="s">
        <v>110</v>
      </c>
      <c r="AP40" s="61" t="s">
        <v>111</v>
      </c>
    </row>
    <row r="41" spans="1:42" x14ac:dyDescent="0.35">
      <c r="B41" s="91">
        <v>1.9999999999999999E-7</v>
      </c>
      <c r="C41" s="91">
        <v>1.9999999999999999E-7</v>
      </c>
      <c r="D41" s="70">
        <f>INDEX($AN40:$AP44,MATCH(Calculator!$D8,Data!$AN40:$AN44,0),MATCH(Calculator!$D16,Data!$AN40:$AP40, 0))</f>
        <v>2.7E-8</v>
      </c>
      <c r="E41" s="70">
        <f>INDEX($AN40:$AP44,MATCH(Calculator!$D8,Data!$AN40:$AN44,0),MATCH(Calculator!$D16,Data!$AN40:$AP40, 0))</f>
        <v>2.7E-8</v>
      </c>
      <c r="F41" s="70">
        <f>INDEX($AN40:$AP44,MATCH(Calculator!$D8,Data!$AN40:$AN44,0),MATCH(Calculator!$D16,Data!$AN40:$AP40, 0))</f>
        <v>2.7E-8</v>
      </c>
      <c r="G41" s="70">
        <f>INDEX($AN40:$AP44,MATCH(Calculator!$D8,Data!$AN40:$AN44,0),MATCH(Calculator!$D16,Data!$AN40:$AP40, 0))</f>
        <v>2.7E-8</v>
      </c>
      <c r="H41" s="70">
        <f>INDEX($AN40:$AP44,MATCH(Calculator!$D8,Data!$AN40:$AN44,0),MATCH(Calculator!$D16,Data!$AN40:$AP40, 0))</f>
        <v>2.7E-8</v>
      </c>
      <c r="I41" s="70">
        <f>INDEX($AN40:$AP44,MATCH(Calculator!$D8,Data!$AN40:$AN44,0),MATCH(Calculator!$D16,Data!$AN40:$AP40, 0))</f>
        <v>2.7E-8</v>
      </c>
      <c r="J41" s="70">
        <f>INDEX($AN40:$AP44,MATCH(Calculator!$D8,Data!$AN40:$AN44,0),MATCH(Calculator!$D16,Data!$AN40:$AP40, 0))</f>
        <v>2.7E-8</v>
      </c>
      <c r="K41" s="70">
        <f>INDEX($AN40:$AP44,MATCH(Calculator!$D8,Data!$AN40:$AN44,0),MATCH(Calculator!$D16,Data!$AN40:$AP40, 0))</f>
        <v>2.7E-8</v>
      </c>
      <c r="L41" s="70">
        <f>INDEX($AN40:$AP44,MATCH(Calculator!$D8,Data!$AN40:$AN44,0),MATCH(Calculator!$D16,Data!$AN40:$AP40, 0))</f>
        <v>2.7E-8</v>
      </c>
      <c r="M41" s="70">
        <f>INDEX($AN40:$AP44,MATCH(Calculator!$D8,Data!$AN40:$AN44,0),MATCH(Calculator!$D16,Data!$AN40:$AP40, 0))</f>
        <v>2.7E-8</v>
      </c>
      <c r="N41" s="70">
        <f>INDEX($AN40:$AP44,MATCH(Calculator!$D8,Data!$AN40:$AN44,0),MATCH(Calculator!$D16,Data!$AN40:$AP40, 0))</f>
        <v>2.7E-8</v>
      </c>
      <c r="O41" s="70">
        <f>INDEX($AN40:$AP44,MATCH(Calculator!$D8,Data!$AN40:$AN44,0),MATCH(Calculator!$D16,Data!$AN40:$AP40, 0))</f>
        <v>2.7E-8</v>
      </c>
      <c r="P41" s="70">
        <f>INDEX($AN40:$AP44,MATCH(Calculator!$D8,Data!$AN40:$AN44,0),MATCH(Calculator!$D16,Data!$AN40:$AP40, 0))</f>
        <v>2.7E-8</v>
      </c>
      <c r="Q41" s="70">
        <f>INDEX($AN40:$AP44,MATCH(Calculator!$D8,Data!$AN40:$AN44,0),MATCH(Calculator!$D16,Data!$AN40:$AP40, 0))</f>
        <v>2.7E-8</v>
      </c>
      <c r="R41" s="70">
        <f>INDEX($AN40:$AP44,MATCH(Calculator!$D8,Data!$AN40:$AN44,0),MATCH(Calculator!$D16,Data!$AN40:$AP40, 0))</f>
        <v>2.7E-8</v>
      </c>
      <c r="S41" s="70">
        <f>INDEX($AN40:$AP44,MATCH(Calculator!$D8,Data!$AN40:$AN44,0),MATCH(Calculator!$D16,Data!$AN40:$AP40, 0))</f>
        <v>2.7E-8</v>
      </c>
      <c r="T41" s="70">
        <f>INDEX($AN40:$AP44,MATCH(Calculator!$D8,Data!$AN40:$AN44,0),MATCH(Calculator!$D16,Data!$AN40:$AP40, 0))</f>
        <v>2.7E-8</v>
      </c>
      <c r="U41" s="70">
        <f>INDEX($AN40:$AP44,MATCH(Calculator!$D8,Data!$AN40:$AN44,0),MATCH(Calculator!$D16,Data!$AN40:$AP40, 0))</f>
        <v>2.7E-8</v>
      </c>
      <c r="V41" s="70">
        <f>INDEX($AN40:$AP44,MATCH(Calculator!$D8,Data!$AN40:$AN44,0),MATCH(Calculator!$D16,Data!$AN40:$AP40, 0))</f>
        <v>2.7E-8</v>
      </c>
      <c r="W41" s="70">
        <f>INDEX($AN40:$AP44,MATCH(Calculator!$D8,Data!$AN40:$AN44,0),MATCH(Calculator!$D16,Data!$AN40:$AP40, 0))</f>
        <v>2.7E-8</v>
      </c>
      <c r="X41" s="70">
        <f>INDEX($AN40:$AP44,MATCH(Calculator!$D8,Data!$AN40:$AN44,0),MATCH(Calculator!$D16,Data!$AN40:$AP40, 0))</f>
        <v>2.7E-8</v>
      </c>
      <c r="Y41" s="70">
        <f>INDEX($AN40:$AP44,MATCH(Calculator!$D8,Data!$AN40:$AN44,0),MATCH(Calculator!$D16,Data!$AN40:$AP40, 0))</f>
        <v>2.7E-8</v>
      </c>
      <c r="Z41" s="70">
        <f>INDEX($AN40:$AP44,MATCH(Calculator!$D8,Data!$AN40:$AN44,0),MATCH(Calculator!$D16,Data!$AN40:$AP40, 0))</f>
        <v>2.7E-8</v>
      </c>
      <c r="AA41" s="70">
        <f>INDEX($AN40:$AP44,MATCH(Calculator!$D8,Data!$AN40:$AN44,0),MATCH(Calculator!$D16,Data!$AN40:$AP40, 0))</f>
        <v>2.7E-8</v>
      </c>
      <c r="AB41" s="70">
        <f>INDEX($AN40:$AP44,MATCH(Calculator!$D8,Data!$AN40:$AN44,0),MATCH(Calculator!$D16,Data!$AN40:$AP40, 0))</f>
        <v>2.7E-8</v>
      </c>
      <c r="AC41" s="70">
        <f>INDEX($AN40:$AP44,MATCH(Calculator!$D8,Data!$AN40:$AN44,0),MATCH(Calculator!$D16,Data!$AN40:$AP40, 0))</f>
        <v>2.7E-8</v>
      </c>
      <c r="AD41" s="70">
        <f>INDEX($AN40:$AP44,MATCH(Calculator!$D8,Data!$AN40:$AN44,0),MATCH(Calculator!$D16,Data!$AN40:$AP40, 0))</f>
        <v>2.7E-8</v>
      </c>
      <c r="AE41" s="70">
        <f>INDEX($AN40:$AP44,MATCH(Calculator!$D8,Data!$AN40:$AN44,0),MATCH(Calculator!$D16,Data!$AN40:$AP40, 0))</f>
        <v>2.7E-8</v>
      </c>
      <c r="AF41" s="70">
        <f>INDEX($AN40:$AP44,MATCH(Calculator!$D8,Data!$AN40:$AN44,0),MATCH(Calculator!$D16,Data!$AN40:$AP40, 0))</f>
        <v>2.7E-8</v>
      </c>
      <c r="AG41" s="70">
        <f>INDEX($AN40:$AP44,MATCH(Calculator!$D8,Data!$AN40:$AN44,0),MATCH(Calculator!$D16,Data!$AN40:$AP40, 0))</f>
        <v>2.7E-8</v>
      </c>
      <c r="AH41" s="70">
        <f>INDEX($AN40:$AP44,MATCH(Calculator!$D8,Data!$AN40:$AN44,0),MATCH(Calculator!$D16,Data!$AN40:$AP40, 0))</f>
        <v>2.7E-8</v>
      </c>
      <c r="AJ41" s="101" t="s">
        <v>90</v>
      </c>
      <c r="AK41" s="125">
        <v>1.6000000000000001E-8</v>
      </c>
      <c r="AL41" s="125">
        <v>2.3000000000000001E-8</v>
      </c>
      <c r="AN41" s="134" t="s">
        <v>90</v>
      </c>
      <c r="AO41" s="16">
        <v>1.2E-8</v>
      </c>
      <c r="AP41" s="16">
        <v>1.4999999999999999E-8</v>
      </c>
    </row>
    <row r="42" spans="1:42" ht="15" thickBot="1" x14ac:dyDescent="0.4">
      <c r="A42" s="6" t="s">
        <v>113</v>
      </c>
      <c r="B42" s="20">
        <f>HLOOKUP(Calculator!D11,Data!B40:AH41, 2, FALSE)</f>
        <v>2.7E-8</v>
      </c>
      <c r="C42" s="6" t="s">
        <v>23</v>
      </c>
      <c r="AJ42" s="101" t="s">
        <v>91</v>
      </c>
      <c r="AK42" s="125">
        <v>1.6000000000000001E-8</v>
      </c>
      <c r="AL42" s="125">
        <v>2.3000000000000001E-8</v>
      </c>
      <c r="AN42" s="134" t="s">
        <v>91</v>
      </c>
      <c r="AO42" s="16">
        <v>1.2E-8</v>
      </c>
      <c r="AP42" s="16">
        <v>1.4999999999999999E-8</v>
      </c>
    </row>
    <row r="43" spans="1:42" ht="15" thickTop="1" x14ac:dyDescent="0.35">
      <c r="B43" s="37"/>
      <c r="AJ43" s="98" t="s">
        <v>112</v>
      </c>
      <c r="AK43" s="125">
        <v>4.9999999999999998E-8</v>
      </c>
      <c r="AL43" s="125">
        <v>5.9999999999999995E-8</v>
      </c>
      <c r="AN43" s="133" t="s">
        <v>92</v>
      </c>
      <c r="AO43" s="16">
        <v>2.7E-8</v>
      </c>
      <c r="AP43" s="16">
        <v>2.9999999999999997E-8</v>
      </c>
    </row>
    <row r="44" spans="1:42" x14ac:dyDescent="0.35">
      <c r="B44" s="37"/>
      <c r="AJ44" s="101" t="s">
        <v>13</v>
      </c>
      <c r="AK44" s="125">
        <v>4.9999999999999998E-8</v>
      </c>
      <c r="AL44" s="125">
        <v>5.9999999999999995E-8</v>
      </c>
      <c r="AN44" s="134" t="s">
        <v>13</v>
      </c>
      <c r="AO44" s="16">
        <v>2.7E-8</v>
      </c>
      <c r="AP44" s="16">
        <v>2.9999999999999997E-8</v>
      </c>
    </row>
    <row r="45" spans="1:42" x14ac:dyDescent="0.35">
      <c r="A45" s="89" t="s">
        <v>37</v>
      </c>
      <c r="B45" s="85"/>
      <c r="C45" s="85"/>
      <c r="D45" s="85"/>
      <c r="E45" s="85"/>
      <c r="F45" s="85"/>
      <c r="G45" s="85"/>
    </row>
    <row r="46" spans="1:42" x14ac:dyDescent="0.35">
      <c r="A46" s="98"/>
      <c r="B46" s="82" t="s">
        <v>38</v>
      </c>
      <c r="C46" s="82" t="s">
        <v>39</v>
      </c>
      <c r="D46" s="85"/>
      <c r="E46" s="85"/>
      <c r="F46" s="90"/>
      <c r="G46" s="90"/>
      <c r="H46" s="33"/>
    </row>
    <row r="47" spans="1:42" x14ac:dyDescent="0.35">
      <c r="A47" s="98">
        <v>0.05</v>
      </c>
      <c r="B47" s="120">
        <v>4.2000000000000003E-2</v>
      </c>
      <c r="C47" s="120">
        <v>4.2999999999999997E-2</v>
      </c>
      <c r="D47" s="85"/>
      <c r="E47" s="85"/>
      <c r="F47" s="85"/>
      <c r="G47" s="85"/>
    </row>
    <row r="48" spans="1:42" x14ac:dyDescent="0.35">
      <c r="A48" s="98">
        <v>0.5</v>
      </c>
      <c r="B48" s="120">
        <v>4.2000000000000003E-2</v>
      </c>
      <c r="C48" s="120">
        <v>4.2999999999999997E-2</v>
      </c>
      <c r="D48" s="85"/>
      <c r="E48" s="85"/>
      <c r="F48" s="85"/>
      <c r="G48" s="85"/>
    </row>
    <row r="49" spans="1:102" x14ac:dyDescent="0.35">
      <c r="A49" s="98">
        <v>0.50009999999999999</v>
      </c>
      <c r="B49" s="120">
        <v>0.04</v>
      </c>
      <c r="C49" s="120">
        <v>4.2000000000000003E-2</v>
      </c>
      <c r="D49" s="85"/>
      <c r="E49" s="85"/>
      <c r="F49" s="85"/>
      <c r="G49" s="85"/>
    </row>
    <row r="50" spans="1:102" x14ac:dyDescent="0.35">
      <c r="A50" s="98">
        <v>1.0009999999999999</v>
      </c>
      <c r="B50" s="121">
        <v>0.04</v>
      </c>
      <c r="C50" s="120">
        <v>4.4999999999999998E-2</v>
      </c>
      <c r="D50" s="85"/>
      <c r="E50" s="85"/>
      <c r="F50" s="85"/>
      <c r="G50" s="85"/>
    </row>
    <row r="51" spans="1:102" x14ac:dyDescent="0.35">
      <c r="A51" s="98">
        <v>10.000999999999999</v>
      </c>
      <c r="B51" s="122">
        <v>4.4999999999999998E-2</v>
      </c>
      <c r="C51" s="120">
        <v>4.4999999999999998E-2</v>
      </c>
      <c r="D51" s="85"/>
      <c r="E51" s="85"/>
      <c r="F51" s="85"/>
      <c r="G51" s="85"/>
    </row>
    <row r="52" spans="1:102" x14ac:dyDescent="0.35">
      <c r="A52" s="98">
        <v>18.001000000000001</v>
      </c>
      <c r="B52" s="120" t="s">
        <v>40</v>
      </c>
      <c r="C52" s="120">
        <v>5.2999999999999999E-2</v>
      </c>
      <c r="D52" s="85"/>
      <c r="E52" s="85" t="s">
        <v>117</v>
      </c>
      <c r="F52" s="90"/>
      <c r="G52" s="123">
        <f>IF(Calculator!D11="U2021XA", VLOOKUP(Calculator!D6,Data!A47:B54,2,TRUE), VLOOKUP(Calculator!D6,Data!A47:C54,3,TRUE))</f>
        <v>4.4999999999999998E-2</v>
      </c>
    </row>
    <row r="53" spans="1:102" x14ac:dyDescent="0.35">
      <c r="A53" s="98">
        <v>26.501000000000001</v>
      </c>
      <c r="B53" s="82" t="s">
        <v>40</v>
      </c>
      <c r="C53" s="120">
        <v>5.8000000000000003E-2</v>
      </c>
      <c r="D53" s="85"/>
      <c r="E53" s="85"/>
      <c r="F53" s="85"/>
      <c r="G53" s="85"/>
    </row>
    <row r="54" spans="1:102" x14ac:dyDescent="0.35">
      <c r="A54" s="98">
        <v>40</v>
      </c>
      <c r="B54" s="82" t="s">
        <v>40</v>
      </c>
      <c r="C54" s="120">
        <v>5.8000000000000003E-2</v>
      </c>
      <c r="D54" s="85"/>
      <c r="E54" s="85"/>
      <c r="F54" s="85"/>
      <c r="G54" s="85"/>
    </row>
    <row r="55" spans="1:102" x14ac:dyDescent="0.35">
      <c r="A55" s="22"/>
      <c r="B55" s="23"/>
      <c r="C55" s="3"/>
      <c r="AE55" s="58" t="s">
        <v>181</v>
      </c>
      <c r="AY55" s="59"/>
      <c r="BC55" s="58" t="s">
        <v>181</v>
      </c>
    </row>
    <row r="56" spans="1:102" x14ac:dyDescent="0.35">
      <c r="A56" s="26" t="s">
        <v>46</v>
      </c>
      <c r="B56" s="23"/>
      <c r="C56" s="3"/>
      <c r="E56" s="39"/>
      <c r="G56" s="6" t="s">
        <v>199</v>
      </c>
      <c r="H56" s="6" t="s">
        <v>198</v>
      </c>
      <c r="AB56" s="59" t="s">
        <v>182</v>
      </c>
      <c r="AY56" s="58"/>
      <c r="AZ56" s="59" t="s">
        <v>182</v>
      </c>
    </row>
    <row r="57" spans="1:102" x14ac:dyDescent="0.35">
      <c r="A57" s="22"/>
      <c r="B57" s="118" t="s">
        <v>38</v>
      </c>
      <c r="C57" s="118" t="s">
        <v>39</v>
      </c>
      <c r="D57" s="61" t="s">
        <v>150</v>
      </c>
      <c r="E57" s="62" t="s">
        <v>151</v>
      </c>
      <c r="F57" s="62" t="s">
        <v>152</v>
      </c>
      <c r="G57" s="62" t="s">
        <v>167</v>
      </c>
      <c r="H57" s="62" t="s">
        <v>153</v>
      </c>
      <c r="I57" s="136" t="s">
        <v>190</v>
      </c>
      <c r="J57" s="136" t="s">
        <v>191</v>
      </c>
      <c r="K57" s="62" t="s">
        <v>154</v>
      </c>
      <c r="L57" s="62" t="s">
        <v>155</v>
      </c>
      <c r="M57" s="62" t="s">
        <v>156</v>
      </c>
      <c r="N57" s="62" t="s">
        <v>157</v>
      </c>
      <c r="O57" s="62" t="s">
        <v>144</v>
      </c>
      <c r="P57" s="136" t="s">
        <v>194</v>
      </c>
      <c r="Q57" s="136" t="s">
        <v>195</v>
      </c>
      <c r="R57" s="61" t="s">
        <v>158</v>
      </c>
      <c r="S57" s="62" t="s">
        <v>159</v>
      </c>
      <c r="T57" s="62" t="s">
        <v>160</v>
      </c>
      <c r="U57" s="62" t="s">
        <v>169</v>
      </c>
      <c r="V57" s="62" t="s">
        <v>161</v>
      </c>
      <c r="W57" s="136" t="s">
        <v>192</v>
      </c>
      <c r="X57" s="136" t="s">
        <v>193</v>
      </c>
      <c r="Y57" s="62" t="s">
        <v>162</v>
      </c>
      <c r="Z57" s="62" t="s">
        <v>163</v>
      </c>
      <c r="AA57" s="62" t="s">
        <v>164</v>
      </c>
      <c r="AB57" s="62" t="s">
        <v>165</v>
      </c>
      <c r="AC57" s="62" t="s">
        <v>166</v>
      </c>
      <c r="AD57" s="136" t="s">
        <v>186</v>
      </c>
      <c r="AE57" s="136" t="s">
        <v>187</v>
      </c>
      <c r="AF57" s="62" t="s">
        <v>168</v>
      </c>
      <c r="AG57" s="136" t="s">
        <v>188</v>
      </c>
      <c r="AH57" s="136" t="s">
        <v>189</v>
      </c>
      <c r="AK57" s="23"/>
      <c r="AL57" s="61" t="s">
        <v>150</v>
      </c>
      <c r="AM57" s="62" t="s">
        <v>151</v>
      </c>
      <c r="AN57" s="62" t="s">
        <v>152</v>
      </c>
      <c r="AO57" s="62" t="s">
        <v>167</v>
      </c>
      <c r="AP57" s="62" t="s">
        <v>153</v>
      </c>
      <c r="AQ57" s="136" t="s">
        <v>190</v>
      </c>
      <c r="AR57" s="136" t="s">
        <v>191</v>
      </c>
      <c r="AS57" s="62" t="s">
        <v>154</v>
      </c>
      <c r="AT57" s="62" t="s">
        <v>155</v>
      </c>
      <c r="AU57" s="62" t="s">
        <v>156</v>
      </c>
      <c r="AV57" s="62" t="s">
        <v>157</v>
      </c>
      <c r="AW57" s="62" t="s">
        <v>144</v>
      </c>
      <c r="AX57" s="136" t="s">
        <v>194</v>
      </c>
      <c r="AY57" s="136" t="s">
        <v>195</v>
      </c>
      <c r="AZ57" s="61" t="s">
        <v>158</v>
      </c>
      <c r="BA57" s="62" t="s">
        <v>159</v>
      </c>
      <c r="BB57" s="62" t="s">
        <v>160</v>
      </c>
      <c r="BC57" s="62" t="s">
        <v>169</v>
      </c>
      <c r="BD57" s="62" t="s">
        <v>161</v>
      </c>
      <c r="BE57" s="136" t="s">
        <v>192</v>
      </c>
      <c r="BF57" s="136" t="s">
        <v>193</v>
      </c>
      <c r="BG57" s="62" t="s">
        <v>162</v>
      </c>
      <c r="BH57" s="62" t="s">
        <v>163</v>
      </c>
      <c r="BI57" s="62" t="s">
        <v>164</v>
      </c>
      <c r="BJ57" s="62" t="s">
        <v>166</v>
      </c>
      <c r="BK57" s="62" t="s">
        <v>166</v>
      </c>
      <c r="BL57" s="136" t="s">
        <v>186</v>
      </c>
      <c r="BM57" s="136" t="s">
        <v>187</v>
      </c>
      <c r="BN57" s="62" t="s">
        <v>168</v>
      </c>
      <c r="BO57" s="136" t="s">
        <v>188</v>
      </c>
      <c r="BP57" s="136" t="s">
        <v>189</v>
      </c>
      <c r="BS57" s="23"/>
      <c r="BT57" s="61" t="s">
        <v>150</v>
      </c>
      <c r="BU57" s="62" t="s">
        <v>151</v>
      </c>
      <c r="BV57" s="62" t="s">
        <v>152</v>
      </c>
      <c r="BW57" s="62" t="s">
        <v>167</v>
      </c>
      <c r="BX57" s="62" t="s">
        <v>153</v>
      </c>
      <c r="BY57" s="136" t="s">
        <v>190</v>
      </c>
      <c r="BZ57" s="136" t="s">
        <v>191</v>
      </c>
      <c r="CA57" s="62" t="s">
        <v>154</v>
      </c>
      <c r="CB57" s="62" t="s">
        <v>155</v>
      </c>
      <c r="CC57" s="62" t="s">
        <v>156</v>
      </c>
      <c r="CD57" s="62" t="s">
        <v>157</v>
      </c>
      <c r="CE57" s="62" t="s">
        <v>144</v>
      </c>
      <c r="CF57" s="136" t="s">
        <v>194</v>
      </c>
      <c r="CG57" s="136" t="s">
        <v>195</v>
      </c>
      <c r="CH57" s="61" t="s">
        <v>158</v>
      </c>
      <c r="CI57" s="62" t="s">
        <v>159</v>
      </c>
      <c r="CJ57" s="62" t="s">
        <v>160</v>
      </c>
      <c r="CK57" s="62" t="s">
        <v>169</v>
      </c>
      <c r="CL57" s="62" t="s">
        <v>161</v>
      </c>
      <c r="CM57" s="136" t="s">
        <v>192</v>
      </c>
      <c r="CN57" s="136" t="s">
        <v>193</v>
      </c>
      <c r="CO57" s="62" t="s">
        <v>162</v>
      </c>
      <c r="CP57" s="62" t="s">
        <v>163</v>
      </c>
      <c r="CQ57" s="62" t="s">
        <v>164</v>
      </c>
      <c r="CR57" s="62" t="s">
        <v>166</v>
      </c>
      <c r="CS57" s="62" t="s">
        <v>166</v>
      </c>
      <c r="CT57" s="136" t="s">
        <v>186</v>
      </c>
      <c r="CU57" s="136" t="s">
        <v>187</v>
      </c>
      <c r="CV57" s="62" t="s">
        <v>168</v>
      </c>
      <c r="CW57" s="136" t="s">
        <v>188</v>
      </c>
      <c r="CX57" s="136" t="s">
        <v>189</v>
      </c>
    </row>
    <row r="58" spans="1:102" x14ac:dyDescent="0.35">
      <c r="A58" s="67">
        <v>0.01</v>
      </c>
      <c r="B58" s="82" t="s">
        <v>40</v>
      </c>
      <c r="C58" s="82" t="s">
        <v>40</v>
      </c>
      <c r="D58" s="141">
        <f>IF(Calculator!$D$5&gt;15, Data!BT58,Data!AL58)</f>
        <v>1.1499999999999999</v>
      </c>
      <c r="E58" s="141">
        <f>IF(Calculator!$D$5&gt;15, Data!BU58,Data!AM58)</f>
        <v>1.1499999999999999</v>
      </c>
      <c r="F58" s="141">
        <f>IF(Calculator!$D$5&gt;15, Data!BV58,Data!AN58)</f>
        <v>1.1599999999999999</v>
      </c>
      <c r="G58" s="141">
        <f>IF(Calculator!$D$5&gt;10, Data!BW58,Data!AO58)</f>
        <v>1.6</v>
      </c>
      <c r="H58" s="141">
        <f>IF(Calculator!$D$5&gt;10, Data!BX58,Data!AP58)</f>
        <v>1.6</v>
      </c>
      <c r="I58" s="141">
        <f>IF(Calculator!$D$5&gt;10, Data!BY58,Data!AQ58)</f>
        <v>2.2200000000000002</v>
      </c>
      <c r="J58" s="141">
        <f>IF(Calculator!$D$5&gt;10, Data!BZ58,Data!AR58)</f>
        <v>2.2200000000000002</v>
      </c>
      <c r="K58" s="141">
        <f>IF(Calculator!$D$5&gt;15, Data!CA58,Data!AS58)</f>
        <v>1.1499999999999999</v>
      </c>
      <c r="L58" s="141">
        <f>IF(Calculator!$D$5&gt;15, Data!CB58,Data!AT58)</f>
        <v>1.1499999999999999</v>
      </c>
      <c r="M58" s="141">
        <f>IF(Calculator!$D$5&gt;15, Data!CC58,Data!AU58)</f>
        <v>1.1599999999999999</v>
      </c>
      <c r="N58" s="141">
        <f>IF(Calculator!$D$5&gt;10, Data!CD58,Data!AV58)</f>
        <v>1.6</v>
      </c>
      <c r="O58" s="141">
        <f>IF(Calculator!$D$5&gt;10, Data!CE58,Data!AW58)</f>
        <v>1.6</v>
      </c>
      <c r="P58" s="141">
        <f>IF(Calculator!$D$5&gt;10, Data!CF58,Data!AX58)</f>
        <v>2.2200000000000002</v>
      </c>
      <c r="Q58" s="141">
        <f>IF(Calculator!$D$5&gt;10, Data!CG58,Data!AY58)</f>
        <v>2.2200000000000002</v>
      </c>
      <c r="R58" s="141">
        <f>IF(Calculator!$D$5&gt;10, Data!CH58,Data!AZ58)</f>
        <v>1.1499999999999999</v>
      </c>
      <c r="S58" s="141">
        <f>IF(Calculator!$D$5&gt;15, Data!CI58,Data!BA58)</f>
        <v>1.1499999999999999</v>
      </c>
      <c r="T58" s="141">
        <f>IF(Calculator!$D$5&gt;15, Data!CJ58,Data!BB58)</f>
        <v>1.1599999999999999</v>
      </c>
      <c r="U58" s="141">
        <f>IF(Calculator!$D$5&gt;10, Data!CK58,Data!BC58)</f>
        <v>1.6</v>
      </c>
      <c r="V58" s="141">
        <f>IF(Calculator!$D$5&gt;10, Data!CL58,Data!BD58)</f>
        <v>1.6</v>
      </c>
      <c r="W58" s="141">
        <f>IF(Calculator!$D$5&gt;10, Data!CM58,Data!BE58)</f>
        <v>2.2200000000000002</v>
      </c>
      <c r="X58" s="141">
        <f>IF(Calculator!$D$5&gt;10, Data!CN58,Data!BF58)</f>
        <v>2.2200000000000002</v>
      </c>
      <c r="Y58" s="141">
        <f>IF(Calculator!$D$5&gt;15, Data!CO58,Data!BG58)</f>
        <v>1.1499999999999999</v>
      </c>
      <c r="Z58" s="141">
        <f>IF(Calculator!$D$5&gt;15, Data!CP58,Data!BH58)</f>
        <v>1.1499999999999999</v>
      </c>
      <c r="AA58" s="141">
        <f>IF(Calculator!$D$5&gt;15, Data!CQ58,Data!BI58)</f>
        <v>1.1599999999999999</v>
      </c>
      <c r="AB58" s="141">
        <f>IF(Calculator!$D$5&gt;10, Data!CR58,Data!BJ58)</f>
        <v>1.6</v>
      </c>
      <c r="AC58" s="141">
        <f>IF(Calculator!$D$5&gt;10, Data!CS58,Data!BK58)</f>
        <v>1.6</v>
      </c>
      <c r="AD58" s="141">
        <f>IF(Calculator!$D$5&gt;10, Data!CT58,Data!BL58)</f>
        <v>2.2200000000000002</v>
      </c>
      <c r="AE58" s="141">
        <f>IF(Calculator!$D$5&gt;10, Data!CU58,Data!BM58)</f>
        <v>2.2200000000000002</v>
      </c>
      <c r="AF58" s="141">
        <f>IF(Calculator!$D$5&gt;10, Data!CV58,Data!BN58)</f>
        <v>1.6</v>
      </c>
      <c r="AG58" s="141">
        <f>IF(Calculator!$D$5&gt;10, Data!CW58,Data!BO58)</f>
        <v>2.2200000000000002</v>
      </c>
      <c r="AH58" s="141">
        <f>IF(Calculator!$D$5&gt;10, Data!CX58,Data!BP58)</f>
        <v>2.2200000000000002</v>
      </c>
      <c r="AK58" s="64">
        <v>0.01</v>
      </c>
      <c r="AL58" s="141">
        <v>1.1499999999999999</v>
      </c>
      <c r="AM58" s="141">
        <v>1.1499999999999999</v>
      </c>
      <c r="AN58" s="152">
        <v>1.1599999999999999</v>
      </c>
      <c r="AO58" s="152">
        <v>1.6</v>
      </c>
      <c r="AP58" s="141">
        <v>1.6</v>
      </c>
      <c r="AQ58" s="141">
        <v>2.2200000000000002</v>
      </c>
      <c r="AR58" s="141">
        <v>2.2200000000000002</v>
      </c>
      <c r="AS58" s="141">
        <v>1.1499999999999999</v>
      </c>
      <c r="AT58" s="141">
        <v>1.1499999999999999</v>
      </c>
      <c r="AU58" s="152">
        <v>1.1599999999999999</v>
      </c>
      <c r="AV58" s="152">
        <v>1.6</v>
      </c>
      <c r="AW58" s="141">
        <v>1.6</v>
      </c>
      <c r="AX58" s="141">
        <v>2.2200000000000002</v>
      </c>
      <c r="AY58" s="141">
        <v>2.2200000000000002</v>
      </c>
      <c r="AZ58" s="141">
        <v>1.1499999999999999</v>
      </c>
      <c r="BA58" s="141">
        <v>1.1499999999999999</v>
      </c>
      <c r="BB58" s="152">
        <v>1.1599999999999999</v>
      </c>
      <c r="BC58" s="152">
        <v>1.6</v>
      </c>
      <c r="BD58" s="141">
        <v>1.6</v>
      </c>
      <c r="BE58" s="141">
        <v>2.2200000000000002</v>
      </c>
      <c r="BF58" s="141">
        <v>2.2200000000000002</v>
      </c>
      <c r="BG58" s="141">
        <v>1.1499999999999999</v>
      </c>
      <c r="BH58" s="141">
        <v>1.1499999999999999</v>
      </c>
      <c r="BI58" s="152">
        <v>1.1599999999999999</v>
      </c>
      <c r="BJ58" s="152">
        <v>1.6</v>
      </c>
      <c r="BK58" s="141">
        <v>1.6</v>
      </c>
      <c r="BL58" s="141">
        <v>2.2200000000000002</v>
      </c>
      <c r="BM58" s="141">
        <v>2.2200000000000002</v>
      </c>
      <c r="BN58" s="141">
        <v>1.6</v>
      </c>
      <c r="BO58" s="141">
        <v>2.2200000000000002</v>
      </c>
      <c r="BP58" s="141">
        <v>2.2200000000000002</v>
      </c>
      <c r="BS58" s="64">
        <v>0.01</v>
      </c>
      <c r="BT58" s="141">
        <v>1.24</v>
      </c>
      <c r="BU58" s="141">
        <v>1.24</v>
      </c>
      <c r="BV58" s="141">
        <v>1.24</v>
      </c>
      <c r="BW58" s="141">
        <v>1.6</v>
      </c>
      <c r="BX58" s="141">
        <v>1.6</v>
      </c>
      <c r="BY58" s="141">
        <v>2.2200000000000002</v>
      </c>
      <c r="BZ58" s="141">
        <v>2.2200000000000002</v>
      </c>
      <c r="CA58" s="141">
        <v>1.24</v>
      </c>
      <c r="CB58" s="141">
        <v>1.24</v>
      </c>
      <c r="CC58" s="141">
        <v>1.24</v>
      </c>
      <c r="CD58" s="141">
        <v>1.6</v>
      </c>
      <c r="CE58" s="141">
        <v>1.6</v>
      </c>
      <c r="CF58" s="141">
        <v>2.2200000000000002</v>
      </c>
      <c r="CG58" s="141">
        <v>2.2200000000000002</v>
      </c>
      <c r="CH58" s="141">
        <v>1.24</v>
      </c>
      <c r="CI58" s="141">
        <v>1.24</v>
      </c>
      <c r="CJ58" s="141">
        <v>1.24</v>
      </c>
      <c r="CK58" s="141">
        <v>1.6</v>
      </c>
      <c r="CL58" s="141">
        <v>1.6</v>
      </c>
      <c r="CM58" s="141">
        <v>2.2200000000000002</v>
      </c>
      <c r="CN58" s="141">
        <v>2.2200000000000002</v>
      </c>
      <c r="CO58" s="141">
        <v>1.24</v>
      </c>
      <c r="CP58" s="141">
        <v>1.24</v>
      </c>
      <c r="CQ58" s="141">
        <v>1.24</v>
      </c>
      <c r="CR58" s="141">
        <v>1.6</v>
      </c>
      <c r="CS58" s="141">
        <v>1.6</v>
      </c>
      <c r="CT58" s="141">
        <v>2.2200000000000002</v>
      </c>
      <c r="CU58" s="141">
        <v>2.2200000000000002</v>
      </c>
      <c r="CV58" s="141">
        <v>1.6</v>
      </c>
      <c r="CW58" s="141">
        <v>2.2200000000000002</v>
      </c>
      <c r="CX58" s="141">
        <v>2.2200000000000002</v>
      </c>
    </row>
    <row r="59" spans="1:102" x14ac:dyDescent="0.35">
      <c r="A59" s="67">
        <v>3.0099999999999998E-2</v>
      </c>
      <c r="B59" s="142" t="s">
        <v>40</v>
      </c>
      <c r="C59" s="82" t="s">
        <v>40</v>
      </c>
      <c r="D59" s="141">
        <f>IF(Calculator!$D$5&gt;15, Data!BT59,Data!AL59)</f>
        <v>1.1499999999999999</v>
      </c>
      <c r="E59" s="141">
        <f>IF(Calculator!$D$5&gt;15, Data!BU59,Data!AM59)</f>
        <v>1.1499999999999999</v>
      </c>
      <c r="F59" s="141">
        <f>IF(Calculator!$D$5&gt;15, Data!BV59,Data!AN59)</f>
        <v>1.1599999999999999</v>
      </c>
      <c r="G59" s="141">
        <f>IF(Calculator!$D$5&gt;10, Data!BW59,Data!AO59)</f>
        <v>1.1499999999999999</v>
      </c>
      <c r="H59" s="141">
        <f>IF(Calculator!$D$5&gt;10, Data!BX59,Data!AP59)</f>
        <v>1.1499999999999999</v>
      </c>
      <c r="I59" s="141">
        <f>IF(Calculator!$D$5&gt;10, Data!BY59,Data!AQ59)</f>
        <v>1.24</v>
      </c>
      <c r="J59" s="141">
        <f>IF(Calculator!$D$5&gt;10, Data!BZ59,Data!AR59)</f>
        <v>1.24</v>
      </c>
      <c r="K59" s="141">
        <f>IF(Calculator!$D$5&gt;15, Data!CA59,Data!AS59)</f>
        <v>1.1499999999999999</v>
      </c>
      <c r="L59" s="141">
        <f>IF(Calculator!$D$5&gt;15, Data!CB59,Data!AT59)</f>
        <v>1.1499999999999999</v>
      </c>
      <c r="M59" s="141">
        <f>IF(Calculator!$D$5&gt;15, Data!CC59,Data!AU59)</f>
        <v>1.1599999999999999</v>
      </c>
      <c r="N59" s="141">
        <f>IF(Calculator!$D$5&gt;10, Data!CD59,Data!AV59)</f>
        <v>1.1499999999999999</v>
      </c>
      <c r="O59" s="141">
        <f>IF(Calculator!$D$5&gt;10, Data!CE59,Data!AW59)</f>
        <v>1.1499999999999999</v>
      </c>
      <c r="P59" s="141">
        <f>IF(Calculator!$D$5&gt;10, Data!CF59,Data!AX59)</f>
        <v>1.24</v>
      </c>
      <c r="Q59" s="141">
        <f>IF(Calculator!$D$5&gt;10, Data!CG59,Data!AY59)</f>
        <v>1.24</v>
      </c>
      <c r="R59" s="141">
        <f>IF(Calculator!$D$5&gt;15, Data!CH59,Data!AZ59)</f>
        <v>1.1499999999999999</v>
      </c>
      <c r="S59" s="141">
        <f>IF(Calculator!$D$5&gt;15, Data!CI59,Data!BA59)</f>
        <v>1.1499999999999999</v>
      </c>
      <c r="T59" s="141">
        <f>IF(Calculator!$D$5&gt;15, Data!CJ59,Data!BB59)</f>
        <v>1.1599999999999999</v>
      </c>
      <c r="U59" s="141">
        <f>IF(Calculator!$D$5&gt;10, Data!CK59,Data!BC59)</f>
        <v>1.1499999999999999</v>
      </c>
      <c r="V59" s="141">
        <f>IF(Calculator!$D$5&gt;10, Data!CL59,Data!BD59)</f>
        <v>1.1499999999999999</v>
      </c>
      <c r="W59" s="141">
        <f>IF(Calculator!$D$5&gt;10, Data!CM59,Data!BE59)</f>
        <v>1.24</v>
      </c>
      <c r="X59" s="141">
        <f>IF(Calculator!$D$5&gt;10, Data!CN59,Data!BF59)</f>
        <v>1.24</v>
      </c>
      <c r="Y59" s="141">
        <f>IF(Calculator!$D$5&gt;15, Data!CO59,Data!BG59)</f>
        <v>1.1499999999999999</v>
      </c>
      <c r="Z59" s="141">
        <f>IF(Calculator!$D$5&gt;15, Data!CP59,Data!BH59)</f>
        <v>1.1499999999999999</v>
      </c>
      <c r="AA59" s="141">
        <f>IF(Calculator!$D$5&gt;15, Data!CQ59,Data!BI59)</f>
        <v>1.1599999999999999</v>
      </c>
      <c r="AB59" s="141">
        <f>IF(Calculator!$D$5&gt;10, Data!CR59,Data!BJ59)</f>
        <v>1.1499999999999999</v>
      </c>
      <c r="AC59" s="141">
        <f>IF(Calculator!$D$5&gt;10, Data!CS59,Data!BK59)</f>
        <v>1.1499999999999999</v>
      </c>
      <c r="AD59" s="141">
        <f>IF(Calculator!$D$5&gt;10, Data!CT59,Data!BL59)</f>
        <v>1.24</v>
      </c>
      <c r="AE59" s="141">
        <f>IF(Calculator!$D$5&gt;10, Data!CU59,Data!BM59)</f>
        <v>1.24</v>
      </c>
      <c r="AF59" s="141">
        <f>IF(Calculator!$D$5&gt;10, Data!CV59,Data!BN59)</f>
        <v>1.1499999999999999</v>
      </c>
      <c r="AG59" s="141">
        <f>IF(Calculator!$D$5&gt;10, Data!CW59,Data!BO59)</f>
        <v>1.24</v>
      </c>
      <c r="AH59" s="141">
        <f>IF(Calculator!$D$5&gt;10, Data!CX59,Data!BP59)</f>
        <v>1.24</v>
      </c>
      <c r="AK59" s="64">
        <v>3.0099999999999998E-2</v>
      </c>
      <c r="AL59" s="141">
        <v>1.1499999999999999</v>
      </c>
      <c r="AM59" s="141">
        <v>1.1499999999999999</v>
      </c>
      <c r="AN59" s="152">
        <v>1.1599999999999999</v>
      </c>
      <c r="AO59" s="152">
        <v>1.1499999999999999</v>
      </c>
      <c r="AP59" s="141">
        <v>1.1499999999999999</v>
      </c>
      <c r="AQ59" s="141">
        <v>1.24</v>
      </c>
      <c r="AR59" s="141">
        <v>1.24</v>
      </c>
      <c r="AS59" s="141">
        <v>1.1499999999999999</v>
      </c>
      <c r="AT59" s="141">
        <v>1.1499999999999999</v>
      </c>
      <c r="AU59" s="152">
        <v>1.1599999999999999</v>
      </c>
      <c r="AV59" s="152">
        <v>1.1499999999999999</v>
      </c>
      <c r="AW59" s="141">
        <v>1.1499999999999999</v>
      </c>
      <c r="AX59" s="141">
        <v>1.24</v>
      </c>
      <c r="AY59" s="141">
        <v>1.24</v>
      </c>
      <c r="AZ59" s="141">
        <v>1.1499999999999999</v>
      </c>
      <c r="BA59" s="141">
        <v>1.1499999999999999</v>
      </c>
      <c r="BB59" s="152">
        <v>1.1599999999999999</v>
      </c>
      <c r="BC59" s="152">
        <v>1.1499999999999999</v>
      </c>
      <c r="BD59" s="141">
        <v>1.1499999999999999</v>
      </c>
      <c r="BE59" s="141">
        <v>1.24</v>
      </c>
      <c r="BF59" s="141">
        <v>1.24</v>
      </c>
      <c r="BG59" s="141">
        <v>1.1499999999999999</v>
      </c>
      <c r="BH59" s="141">
        <v>1.1499999999999999</v>
      </c>
      <c r="BI59" s="152">
        <v>1.1599999999999999</v>
      </c>
      <c r="BJ59" s="152">
        <v>1.1499999999999999</v>
      </c>
      <c r="BK59" s="141">
        <v>1.1499999999999999</v>
      </c>
      <c r="BL59" s="141">
        <v>1.24</v>
      </c>
      <c r="BM59" s="141">
        <v>1.24</v>
      </c>
      <c r="BN59" s="141">
        <v>1.1499999999999999</v>
      </c>
      <c r="BO59" s="141">
        <v>1.24</v>
      </c>
      <c r="BP59" s="141">
        <v>1.24</v>
      </c>
      <c r="BS59" s="64">
        <v>3.0099999999999998E-2</v>
      </c>
      <c r="BT59" s="141">
        <v>1.24</v>
      </c>
      <c r="BU59" s="141">
        <v>1.24</v>
      </c>
      <c r="BV59" s="141">
        <v>1.24</v>
      </c>
      <c r="BW59" s="141">
        <v>1.22</v>
      </c>
      <c r="BX59" s="141">
        <v>1.22</v>
      </c>
      <c r="BY59" s="141">
        <v>1.24</v>
      </c>
      <c r="BZ59" s="141">
        <v>1.24</v>
      </c>
      <c r="CA59" s="141">
        <v>1.24</v>
      </c>
      <c r="CB59" s="141">
        <v>1.24</v>
      </c>
      <c r="CC59" s="141">
        <v>1.24</v>
      </c>
      <c r="CD59" s="141">
        <v>1.22</v>
      </c>
      <c r="CE59" s="141">
        <v>1.22</v>
      </c>
      <c r="CF59" s="141">
        <v>1.24</v>
      </c>
      <c r="CG59" s="141">
        <v>1.24</v>
      </c>
      <c r="CH59" s="141">
        <v>1.24</v>
      </c>
      <c r="CI59" s="141">
        <v>1.24</v>
      </c>
      <c r="CJ59" s="141">
        <v>1.24</v>
      </c>
      <c r="CK59" s="141">
        <v>1.22</v>
      </c>
      <c r="CL59" s="141">
        <v>1.22</v>
      </c>
      <c r="CM59" s="141">
        <v>1.24</v>
      </c>
      <c r="CN59" s="141">
        <v>1.24</v>
      </c>
      <c r="CO59" s="141">
        <v>1.24</v>
      </c>
      <c r="CP59" s="141">
        <v>1.24</v>
      </c>
      <c r="CQ59" s="141">
        <v>1.24</v>
      </c>
      <c r="CR59" s="141">
        <v>1.22</v>
      </c>
      <c r="CS59" s="141">
        <v>1.22</v>
      </c>
      <c r="CT59" s="141">
        <v>1.24</v>
      </c>
      <c r="CU59" s="141">
        <v>1.24</v>
      </c>
      <c r="CV59" s="141">
        <v>1.22</v>
      </c>
      <c r="CW59" s="141">
        <v>1.24</v>
      </c>
      <c r="CX59" s="141">
        <v>1.24</v>
      </c>
    </row>
    <row r="60" spans="1:102" x14ac:dyDescent="0.35">
      <c r="A60" s="67">
        <v>0.05</v>
      </c>
      <c r="B60" s="82">
        <v>1.2</v>
      </c>
      <c r="C60" s="143">
        <v>1.2</v>
      </c>
      <c r="D60" s="141">
        <f>IF(Calculator!$D$5&gt;15, Data!BT60,Data!AL60)</f>
        <v>1.1499999999999999</v>
      </c>
      <c r="E60" s="141">
        <f>IF(Calculator!$D$5&gt;15, Data!BU60,Data!AM60)</f>
        <v>1.1499999999999999</v>
      </c>
      <c r="F60" s="141">
        <f>IF(Calculator!$D$5&gt;15, Data!BV60,Data!AN60)</f>
        <v>1.1599999999999999</v>
      </c>
      <c r="G60" s="141">
        <f>IF(Calculator!$D$5&gt;10, Data!BW60,Data!AO60)</f>
        <v>1.1299999999999999</v>
      </c>
      <c r="H60" s="141">
        <f>IF(Calculator!$D$5&gt;10, Data!BX60,Data!AP60)</f>
        <v>1.1499999999999999</v>
      </c>
      <c r="I60" s="141">
        <f>IF(Calculator!$D$5&gt;10, Data!BY60,Data!AQ60)</f>
        <v>1.24</v>
      </c>
      <c r="J60" s="141">
        <f>IF(Calculator!$D$5&gt;10, Data!BZ60,Data!AR60)</f>
        <v>1.24</v>
      </c>
      <c r="K60" s="141">
        <f>IF(Calculator!$D$5&gt;15, Data!CA60,Data!AS60)</f>
        <v>1.1499999999999999</v>
      </c>
      <c r="L60" s="141">
        <f>IF(Calculator!$D$5&gt;15, Data!CB60,Data!AT60)</f>
        <v>1.1499999999999999</v>
      </c>
      <c r="M60" s="141">
        <f>IF(Calculator!$D$5&gt;15, Data!CC60,Data!AU60)</f>
        <v>1.1599999999999999</v>
      </c>
      <c r="N60" s="141">
        <f>IF(Calculator!$D$5&gt;10, Data!CD60,Data!AV60)</f>
        <v>1.1299999999999999</v>
      </c>
      <c r="O60" s="141">
        <f>IF(Calculator!$D$5&gt;10, Data!CE60,Data!AW60)</f>
        <v>1.1499999999999999</v>
      </c>
      <c r="P60" s="141">
        <f>IF(Calculator!$D$5&gt;10, Data!CF60,Data!AX60)</f>
        <v>1.24</v>
      </c>
      <c r="Q60" s="141">
        <f>IF(Calculator!$D$5&gt;10, Data!CG60,Data!AY60)</f>
        <v>1.24</v>
      </c>
      <c r="R60" s="141">
        <f>IF(Calculator!$D$5&gt;15, Data!CH60,Data!AZ60)</f>
        <v>1.1499999999999999</v>
      </c>
      <c r="S60" s="141">
        <f>IF(Calculator!$D$5&gt;15, Data!CI60,Data!BA60)</f>
        <v>1.1499999999999999</v>
      </c>
      <c r="T60" s="141">
        <f>IF(Calculator!$D$5&gt;15, Data!CJ60,Data!BB60)</f>
        <v>1.1599999999999999</v>
      </c>
      <c r="U60" s="141">
        <f>IF(Calculator!$D$5&gt;10, Data!CK60,Data!BC60)</f>
        <v>1.1299999999999999</v>
      </c>
      <c r="V60" s="141">
        <f>IF(Calculator!$D$5&gt;10, Data!CL60,Data!BD60)</f>
        <v>1.1499999999999999</v>
      </c>
      <c r="W60" s="141">
        <f>IF(Calculator!$D$5&gt;10, Data!CM60,Data!BE60)</f>
        <v>1.24</v>
      </c>
      <c r="X60" s="141">
        <f>IF(Calculator!$D$5&gt;10, Data!CN60,Data!BF60)</f>
        <v>1.24</v>
      </c>
      <c r="Y60" s="141">
        <f>IF(Calculator!$D$5&gt;15, Data!CO60,Data!BG60)</f>
        <v>1.1499999999999999</v>
      </c>
      <c r="Z60" s="141">
        <f>IF(Calculator!$D$5&gt;15, Data!CP60,Data!BH60)</f>
        <v>1.1499999999999999</v>
      </c>
      <c r="AA60" s="141">
        <f>IF(Calculator!$D$5&gt;15, Data!CQ60,Data!BI60)</f>
        <v>1.1599999999999999</v>
      </c>
      <c r="AB60" s="141">
        <f>IF(Calculator!$D$5&gt;10, Data!CR60,Data!BJ60)</f>
        <v>1.1299999999999999</v>
      </c>
      <c r="AC60" s="141">
        <f>IF(Calculator!$D$5&gt;10, Data!CS60,Data!BK60)</f>
        <v>1.1499999999999999</v>
      </c>
      <c r="AD60" s="141">
        <f>IF(Calculator!$D$5&gt;10, Data!CT60,Data!BL60)</f>
        <v>1.24</v>
      </c>
      <c r="AE60" s="141">
        <f>IF(Calculator!$D$5&gt;10, Data!CU60,Data!BM60)</f>
        <v>1.24</v>
      </c>
      <c r="AF60" s="141">
        <f>IF(Calculator!$D$5&gt;10, Data!CV60,Data!BN60)</f>
        <v>1.1499999999999999</v>
      </c>
      <c r="AG60" s="141">
        <f>IF(Calculator!$D$5&gt;10, Data!CW60,Data!BO60)</f>
        <v>1.24</v>
      </c>
      <c r="AH60" s="141">
        <f>IF(Calculator!$D$5&gt;10, Data!CX60,Data!BP60)</f>
        <v>1.24</v>
      </c>
      <c r="AK60" s="64">
        <v>0.05</v>
      </c>
      <c r="AL60" s="141">
        <v>1.1499999999999999</v>
      </c>
      <c r="AM60" s="141">
        <v>1.1499999999999999</v>
      </c>
      <c r="AN60" s="152">
        <v>1.1599999999999999</v>
      </c>
      <c r="AO60" s="152">
        <v>1.1299999999999999</v>
      </c>
      <c r="AP60" s="141">
        <v>1.1499999999999999</v>
      </c>
      <c r="AQ60" s="141">
        <v>1.24</v>
      </c>
      <c r="AR60" s="141">
        <v>1.24</v>
      </c>
      <c r="AS60" s="141">
        <v>1.1499999999999999</v>
      </c>
      <c r="AT60" s="141">
        <v>1.1499999999999999</v>
      </c>
      <c r="AU60" s="152">
        <v>1.1599999999999999</v>
      </c>
      <c r="AV60" s="152">
        <v>1.1299999999999999</v>
      </c>
      <c r="AW60" s="141">
        <v>1.1499999999999999</v>
      </c>
      <c r="AX60" s="141">
        <v>1.24</v>
      </c>
      <c r="AY60" s="141">
        <v>1.24</v>
      </c>
      <c r="AZ60" s="141">
        <v>1.1499999999999999</v>
      </c>
      <c r="BA60" s="141">
        <v>1.1499999999999999</v>
      </c>
      <c r="BB60" s="152">
        <v>1.1599999999999999</v>
      </c>
      <c r="BC60" s="152">
        <v>1.1299999999999999</v>
      </c>
      <c r="BD60" s="141">
        <v>1.1499999999999999</v>
      </c>
      <c r="BE60" s="141">
        <v>1.24</v>
      </c>
      <c r="BF60" s="141">
        <v>1.24</v>
      </c>
      <c r="BG60" s="141">
        <v>1.1499999999999999</v>
      </c>
      <c r="BH60" s="141">
        <v>1.1499999999999999</v>
      </c>
      <c r="BI60" s="152">
        <v>1.1599999999999999</v>
      </c>
      <c r="BJ60" s="152">
        <v>1.1299999999999999</v>
      </c>
      <c r="BK60" s="141">
        <v>1.1499999999999999</v>
      </c>
      <c r="BL60" s="141">
        <v>1.24</v>
      </c>
      <c r="BM60" s="141">
        <v>1.24</v>
      </c>
      <c r="BN60" s="141">
        <v>1.1499999999999999</v>
      </c>
      <c r="BO60" s="141">
        <v>1.24</v>
      </c>
      <c r="BP60" s="141">
        <v>1.24</v>
      </c>
      <c r="BS60" s="64">
        <v>0.05</v>
      </c>
      <c r="BT60" s="141">
        <v>1.24</v>
      </c>
      <c r="BU60" s="141">
        <v>1.24</v>
      </c>
      <c r="BV60" s="141">
        <v>1.24</v>
      </c>
      <c r="BW60" s="141">
        <v>1.22</v>
      </c>
      <c r="BX60" s="141">
        <v>1.22</v>
      </c>
      <c r="BY60" s="141">
        <v>1.24</v>
      </c>
      <c r="BZ60" s="141">
        <v>1.24</v>
      </c>
      <c r="CA60" s="141">
        <v>1.24</v>
      </c>
      <c r="CB60" s="141">
        <v>1.24</v>
      </c>
      <c r="CC60" s="141">
        <v>1.24</v>
      </c>
      <c r="CD60" s="141">
        <v>1.22</v>
      </c>
      <c r="CE60" s="141">
        <v>1.22</v>
      </c>
      <c r="CF60" s="141">
        <v>1.24</v>
      </c>
      <c r="CG60" s="141">
        <v>1.24</v>
      </c>
      <c r="CH60" s="141">
        <v>1.24</v>
      </c>
      <c r="CI60" s="141">
        <v>1.24</v>
      </c>
      <c r="CJ60" s="141">
        <v>1.24</v>
      </c>
      <c r="CK60" s="141">
        <v>1.22</v>
      </c>
      <c r="CL60" s="141">
        <v>1.22</v>
      </c>
      <c r="CM60" s="141">
        <v>1.24</v>
      </c>
      <c r="CN60" s="141">
        <v>1.24</v>
      </c>
      <c r="CO60" s="141">
        <v>1.24</v>
      </c>
      <c r="CP60" s="141">
        <v>1.24</v>
      </c>
      <c r="CQ60" s="141">
        <v>1.24</v>
      </c>
      <c r="CR60" s="141">
        <v>1.22</v>
      </c>
      <c r="CS60" s="141">
        <v>1.22</v>
      </c>
      <c r="CT60" s="141">
        <v>1.24</v>
      </c>
      <c r="CU60" s="141">
        <v>1.24</v>
      </c>
      <c r="CV60" s="141">
        <v>1.22</v>
      </c>
      <c r="CW60" s="141">
        <v>1.24</v>
      </c>
      <c r="CX60" s="141">
        <v>1.24</v>
      </c>
    </row>
    <row r="61" spans="1:102" x14ac:dyDescent="0.35">
      <c r="A61" s="153">
        <v>7.4999999999999997E-2</v>
      </c>
      <c r="B61" s="82"/>
      <c r="C61" s="143"/>
      <c r="D61" s="141">
        <f>IF(Calculator!$D$5&gt;15, Data!BT61,Data!AL61)</f>
        <v>1.1499999999999999</v>
      </c>
      <c r="E61" s="141">
        <f>IF(Calculator!$D$5&gt;15, Data!BU61,Data!AM61)</f>
        <v>1.1499999999999999</v>
      </c>
      <c r="F61" s="141">
        <f>IF(Calculator!$D$5&gt;15, Data!BV61,Data!AN61)</f>
        <v>1.1599999999999999</v>
      </c>
      <c r="G61" s="141">
        <f>IF(Calculator!$D$5&gt;10, Data!BW61,Data!AO61)</f>
        <v>1.1299999999999999</v>
      </c>
      <c r="H61" s="141">
        <f>IF(Calculator!$D$5&gt;10, Data!BX61,Data!AP61)</f>
        <v>1.1499999999999999</v>
      </c>
      <c r="I61" s="141">
        <f>IF(Calculator!$D$5&gt;10, Data!BY61,Data!AQ61)</f>
        <v>1.24</v>
      </c>
      <c r="J61" s="141">
        <f>IF(Calculator!$D$5&gt;10, Data!BZ61,Data!AR61)</f>
        <v>1.24</v>
      </c>
      <c r="K61" s="141">
        <f>IF(Calculator!$D$5&gt;15, Data!CA61,Data!AS61)</f>
        <v>1.1499999999999999</v>
      </c>
      <c r="L61" s="141">
        <f>IF(Calculator!$D$5&gt;15, Data!CB61,Data!AT61)</f>
        <v>1.1499999999999999</v>
      </c>
      <c r="M61" s="141">
        <f>IF(Calculator!$D$5&gt;15, Data!CC61,Data!AU61)</f>
        <v>1.1599999999999999</v>
      </c>
      <c r="N61" s="141">
        <f>IF(Calculator!$D$5&gt;10, Data!CD61,Data!AV61)</f>
        <v>1.1299999999999999</v>
      </c>
      <c r="O61" s="141">
        <f>IF(Calculator!$D$5&gt;10, Data!CE61,Data!AW61)</f>
        <v>1.1499999999999999</v>
      </c>
      <c r="P61" s="141">
        <f>IF(Calculator!$D$5&gt;10, Data!CF61,Data!AX61)</f>
        <v>1.24</v>
      </c>
      <c r="Q61" s="141">
        <f>IF(Calculator!$D$5&gt;10, Data!CG61,Data!AY61)</f>
        <v>1.24</v>
      </c>
      <c r="R61" s="141">
        <f>IF(Calculator!$D$5&gt;15, Data!CH61,Data!AZ61)</f>
        <v>1.1499999999999999</v>
      </c>
      <c r="S61" s="141">
        <f>IF(Calculator!$D$5&gt;15, Data!CI61,Data!BA61)</f>
        <v>1.1499999999999999</v>
      </c>
      <c r="T61" s="141">
        <f>IF(Calculator!$D$5&gt;15, Data!CJ61,Data!BB61)</f>
        <v>1.1599999999999999</v>
      </c>
      <c r="U61" s="141">
        <f>IF(Calculator!$D$5&gt;10, Data!CK61,Data!BC61)</f>
        <v>1.1299999999999999</v>
      </c>
      <c r="V61" s="141">
        <f>IF(Calculator!$D$5&gt;10, Data!CL61,Data!BD61)</f>
        <v>1.1499999999999999</v>
      </c>
      <c r="W61" s="141">
        <f>IF(Calculator!$D$5&gt;10, Data!CM61,Data!BE61)</f>
        <v>1.24</v>
      </c>
      <c r="X61" s="141">
        <f>IF(Calculator!$D$5&gt;10, Data!CN61,Data!BF61)</f>
        <v>1.24</v>
      </c>
      <c r="Y61" s="141">
        <f>IF(Calculator!$D$5&gt;15, Data!CO61,Data!BG61)</f>
        <v>1.1499999999999999</v>
      </c>
      <c r="Z61" s="141">
        <f>IF(Calculator!$D$5&gt;15, Data!CP61,Data!BH61)</f>
        <v>1.1499999999999999</v>
      </c>
      <c r="AA61" s="141">
        <f>IF(Calculator!$D$5&gt;15, Data!CQ61,Data!BI61)</f>
        <v>1.1599999999999999</v>
      </c>
      <c r="AB61" s="141">
        <f>IF(Calculator!$D$5&gt;10, Data!CR61,Data!BJ61)</f>
        <v>1.1299999999999999</v>
      </c>
      <c r="AC61" s="141">
        <f>IF(Calculator!$D$5&gt;10, Data!CS61,Data!BK61)</f>
        <v>1.1499999999999999</v>
      </c>
      <c r="AD61" s="141">
        <f>IF(Calculator!$D$5&gt;10, Data!CT61,Data!BL61)</f>
        <v>1.24</v>
      </c>
      <c r="AE61" s="141">
        <f>IF(Calculator!$D$5&gt;10, Data!CU61,Data!BM61)</f>
        <v>1.24</v>
      </c>
      <c r="AF61" s="141">
        <f>IF(Calculator!$D$5&gt;10, Data!CV61,Data!BN61)</f>
        <v>1.1499999999999999</v>
      </c>
      <c r="AG61" s="141">
        <f>IF(Calculator!$D$5&gt;10, Data!CW61,Data!BO61)</f>
        <v>1.24</v>
      </c>
      <c r="AH61" s="141">
        <f>IF(Calculator!$D$5&gt;10, Data!CX61,Data!BP61)</f>
        <v>1.24</v>
      </c>
      <c r="AK61" s="153">
        <v>7.4999999999999997E-2</v>
      </c>
      <c r="AL61" s="141">
        <v>1.1499999999999999</v>
      </c>
      <c r="AM61" s="141">
        <v>1.1499999999999999</v>
      </c>
      <c r="AN61" s="152">
        <v>1.1599999999999999</v>
      </c>
      <c r="AO61" s="152">
        <v>1.1299999999999999</v>
      </c>
      <c r="AP61" s="141">
        <v>1.1499999999999999</v>
      </c>
      <c r="AQ61" s="141">
        <v>1.24</v>
      </c>
      <c r="AR61" s="141">
        <v>1.24</v>
      </c>
      <c r="AS61" s="141">
        <v>1.1499999999999999</v>
      </c>
      <c r="AT61" s="141">
        <v>1.1499999999999999</v>
      </c>
      <c r="AU61" s="152">
        <v>1.1599999999999999</v>
      </c>
      <c r="AV61" s="152">
        <v>1.1299999999999999</v>
      </c>
      <c r="AW61" s="141">
        <v>1.1499999999999999</v>
      </c>
      <c r="AX61" s="141">
        <v>1.24</v>
      </c>
      <c r="AY61" s="141">
        <v>1.24</v>
      </c>
      <c r="AZ61" s="141">
        <v>1.1499999999999999</v>
      </c>
      <c r="BA61" s="141">
        <v>1.1499999999999999</v>
      </c>
      <c r="BB61" s="152">
        <v>1.1599999999999999</v>
      </c>
      <c r="BC61" s="152">
        <v>1.1299999999999999</v>
      </c>
      <c r="BD61" s="141">
        <v>1.1499999999999999</v>
      </c>
      <c r="BE61" s="141">
        <v>1.24</v>
      </c>
      <c r="BF61" s="141">
        <v>1.24</v>
      </c>
      <c r="BG61" s="141">
        <v>1.1499999999999999</v>
      </c>
      <c r="BH61" s="141">
        <v>1.1499999999999999</v>
      </c>
      <c r="BI61" s="152">
        <v>1.1599999999999999</v>
      </c>
      <c r="BJ61" s="152">
        <v>1.1299999999999999</v>
      </c>
      <c r="BK61" s="141">
        <v>1.1499999999999999</v>
      </c>
      <c r="BL61" s="141">
        <v>1.24</v>
      </c>
      <c r="BM61" s="141">
        <v>1.24</v>
      </c>
      <c r="BN61" s="141">
        <v>1.1499999999999999</v>
      </c>
      <c r="BO61" s="141">
        <v>1.24</v>
      </c>
      <c r="BP61" s="141">
        <v>1.24</v>
      </c>
      <c r="BS61" s="153">
        <v>7.4999999999999997E-2</v>
      </c>
      <c r="BT61" s="141">
        <v>1.24</v>
      </c>
      <c r="BU61" s="141">
        <v>1.24</v>
      </c>
      <c r="BV61" s="141">
        <v>1.24</v>
      </c>
      <c r="BW61" s="141">
        <v>1.22</v>
      </c>
      <c r="BX61" s="141">
        <v>1.22</v>
      </c>
      <c r="BY61" s="141">
        <v>1.24</v>
      </c>
      <c r="BZ61" s="141">
        <v>1.24</v>
      </c>
      <c r="CA61" s="141">
        <v>1.24</v>
      </c>
      <c r="CB61" s="141">
        <v>1.24</v>
      </c>
      <c r="CC61" s="141">
        <v>1.24</v>
      </c>
      <c r="CD61" s="141">
        <v>1.22</v>
      </c>
      <c r="CE61" s="141">
        <v>1.22</v>
      </c>
      <c r="CF61" s="141">
        <v>1.24</v>
      </c>
      <c r="CG61" s="141">
        <v>1.24</v>
      </c>
      <c r="CH61" s="141">
        <v>1.24</v>
      </c>
      <c r="CI61" s="141">
        <v>1.24</v>
      </c>
      <c r="CJ61" s="141">
        <v>1.24</v>
      </c>
      <c r="CK61" s="141">
        <v>1.22</v>
      </c>
      <c r="CL61" s="141">
        <v>1.22</v>
      </c>
      <c r="CM61" s="141">
        <v>1.24</v>
      </c>
      <c r="CN61" s="141">
        <v>1.24</v>
      </c>
      <c r="CO61" s="141">
        <v>1.24</v>
      </c>
      <c r="CP61" s="141">
        <v>1.24</v>
      </c>
      <c r="CQ61" s="141">
        <v>1.24</v>
      </c>
      <c r="CR61" s="141">
        <v>1.22</v>
      </c>
      <c r="CS61" s="141">
        <v>1.22</v>
      </c>
      <c r="CT61" s="141">
        <v>1.24</v>
      </c>
      <c r="CU61" s="141">
        <v>1.24</v>
      </c>
      <c r="CV61" s="141">
        <v>1.22</v>
      </c>
      <c r="CW61" s="141">
        <v>1.24</v>
      </c>
      <c r="CX61" s="141">
        <v>1.24</v>
      </c>
    </row>
    <row r="62" spans="1:102" x14ac:dyDescent="0.35">
      <c r="A62" s="153">
        <v>7.51E-2</v>
      </c>
      <c r="B62" s="82"/>
      <c r="C62" s="143"/>
      <c r="D62" s="141">
        <f>IF(Calculator!$D$5&gt;15, Data!BT62,Data!AL62)</f>
        <v>1.1499999999999999</v>
      </c>
      <c r="E62" s="141">
        <f>IF(Calculator!$D$5&gt;15, Data!BU62,Data!AM62)</f>
        <v>1.1499999999999999</v>
      </c>
      <c r="F62" s="141">
        <f>IF(Calculator!$D$5&gt;15, Data!BV62,Data!AN62)</f>
        <v>1.1599999999999999</v>
      </c>
      <c r="G62" s="141">
        <f>IF(Calculator!$D$5&gt;10, Data!BW62,Data!AO62)</f>
        <v>1.1299999999999999</v>
      </c>
      <c r="H62" s="141">
        <f>IF(Calculator!$D$5&gt;10, Data!BX62,Data!AP62)</f>
        <v>1.1499999999999999</v>
      </c>
      <c r="I62" s="141">
        <f>IF(Calculator!$D$5&gt;10, Data!BY62,Data!AQ62)</f>
        <v>1.19</v>
      </c>
      <c r="J62" s="141">
        <f>IF(Calculator!$D$5&gt;10, Data!BZ62,Data!AR62)</f>
        <v>1.19</v>
      </c>
      <c r="K62" s="141">
        <f>IF(Calculator!$D$5&gt;15, Data!CA62,Data!AS62)</f>
        <v>1.1499999999999999</v>
      </c>
      <c r="L62" s="141">
        <f>IF(Calculator!$D$5&gt;15, Data!CB62,Data!AT62)</f>
        <v>1.1499999999999999</v>
      </c>
      <c r="M62" s="141">
        <f>IF(Calculator!$D$5&gt;15, Data!CC62,Data!AU62)</f>
        <v>1.1599999999999999</v>
      </c>
      <c r="N62" s="141">
        <f>IF(Calculator!$D$5&gt;10, Data!CD62,Data!AV62)</f>
        <v>1.1299999999999999</v>
      </c>
      <c r="O62" s="141">
        <f>IF(Calculator!$D$5&gt;10, Data!CE62,Data!AW62)</f>
        <v>1.1499999999999999</v>
      </c>
      <c r="P62" s="141">
        <f>IF(Calculator!$D$5&gt;10, Data!CF62,Data!AX62)</f>
        <v>1.19</v>
      </c>
      <c r="Q62" s="141">
        <f>IF(Calculator!$D$5&gt;10, Data!CG62,Data!AY62)</f>
        <v>1.19</v>
      </c>
      <c r="R62" s="141">
        <f>IF(Calculator!$D$5&gt;15, Data!CH62,Data!AZ62)</f>
        <v>1.1499999999999999</v>
      </c>
      <c r="S62" s="141">
        <f>IF(Calculator!$D$5&gt;15, Data!CI62,Data!BA62)</f>
        <v>1.1499999999999999</v>
      </c>
      <c r="T62" s="141">
        <f>IF(Calculator!$D$5&gt;15, Data!CJ62,Data!BB62)</f>
        <v>1.1599999999999999</v>
      </c>
      <c r="U62" s="141">
        <f>IF(Calculator!$D$5&gt;10, Data!CK62,Data!BC62)</f>
        <v>1.1299999999999999</v>
      </c>
      <c r="V62" s="141">
        <f>IF(Calculator!$D$5&gt;10, Data!CL62,Data!BD62)</f>
        <v>1.1499999999999999</v>
      </c>
      <c r="W62" s="141">
        <f>IF(Calculator!$D$5&gt;10, Data!CM62,Data!BE62)</f>
        <v>1.19</v>
      </c>
      <c r="X62" s="141">
        <f>IF(Calculator!$D$5&gt;10, Data!CN62,Data!BF62)</f>
        <v>1.19</v>
      </c>
      <c r="Y62" s="141">
        <f>IF(Calculator!$D$5&gt;15, Data!CO62,Data!BG62)</f>
        <v>1.1499999999999999</v>
      </c>
      <c r="Z62" s="141">
        <f>IF(Calculator!$D$5&gt;15, Data!CP62,Data!BH62)</f>
        <v>1.1499999999999999</v>
      </c>
      <c r="AA62" s="141">
        <f>IF(Calculator!$D$5&gt;15, Data!CQ62,Data!BI62)</f>
        <v>1.1599999999999999</v>
      </c>
      <c r="AB62" s="141">
        <f>IF(Calculator!$D$5&gt;10, Data!CR62,Data!BJ62)</f>
        <v>1.1299999999999999</v>
      </c>
      <c r="AC62" s="141">
        <f>IF(Calculator!$D$5&gt;10, Data!CS62,Data!BK62)</f>
        <v>1.1499999999999999</v>
      </c>
      <c r="AD62" s="141">
        <f>IF(Calculator!$D$5&gt;10, Data!CT62,Data!BL62)</f>
        <v>1.19</v>
      </c>
      <c r="AE62" s="141">
        <f>IF(Calculator!$D$5&gt;10, Data!CU62,Data!BM62)</f>
        <v>1.19</v>
      </c>
      <c r="AF62" s="141">
        <f>IF(Calculator!$D$5&gt;10, Data!CV62,Data!BN62)</f>
        <v>1.1499999999999999</v>
      </c>
      <c r="AG62" s="141">
        <f>IF(Calculator!$D$5&gt;10, Data!CW62,Data!BO62)</f>
        <v>1.19</v>
      </c>
      <c r="AH62" s="141">
        <f>IF(Calculator!$D$5&gt;10, Data!CX62,Data!BP62)</f>
        <v>1.19</v>
      </c>
      <c r="AK62" s="153">
        <v>7.51E-2</v>
      </c>
      <c r="AL62" s="141">
        <v>1.1499999999999999</v>
      </c>
      <c r="AM62" s="141">
        <v>1.1499999999999999</v>
      </c>
      <c r="AN62" s="152">
        <v>1.1599999999999999</v>
      </c>
      <c r="AO62" s="152">
        <v>1.1299999999999999</v>
      </c>
      <c r="AP62" s="141">
        <v>1.1499999999999999</v>
      </c>
      <c r="AQ62" s="141">
        <v>1.19</v>
      </c>
      <c r="AR62" s="141">
        <v>1.19</v>
      </c>
      <c r="AS62" s="141">
        <v>1.1499999999999999</v>
      </c>
      <c r="AT62" s="141">
        <v>1.1499999999999999</v>
      </c>
      <c r="AU62" s="152">
        <v>1.1599999999999999</v>
      </c>
      <c r="AV62" s="152">
        <v>1.1299999999999999</v>
      </c>
      <c r="AW62" s="141">
        <v>1.1499999999999999</v>
      </c>
      <c r="AX62" s="141">
        <v>1.19</v>
      </c>
      <c r="AY62" s="141">
        <v>1.19</v>
      </c>
      <c r="AZ62" s="141">
        <v>1.1499999999999999</v>
      </c>
      <c r="BA62" s="141">
        <v>1.1499999999999999</v>
      </c>
      <c r="BB62" s="152">
        <v>1.1599999999999999</v>
      </c>
      <c r="BC62" s="152">
        <v>1.1299999999999999</v>
      </c>
      <c r="BD62" s="141">
        <v>1.1499999999999999</v>
      </c>
      <c r="BE62" s="141">
        <v>1.19</v>
      </c>
      <c r="BF62" s="141">
        <v>1.19</v>
      </c>
      <c r="BG62" s="141">
        <v>1.1499999999999999</v>
      </c>
      <c r="BH62" s="141">
        <v>1.1499999999999999</v>
      </c>
      <c r="BI62" s="152">
        <v>1.1599999999999999</v>
      </c>
      <c r="BJ62" s="152">
        <v>1.1299999999999999</v>
      </c>
      <c r="BK62" s="141">
        <v>1.1499999999999999</v>
      </c>
      <c r="BL62" s="141">
        <v>1.19</v>
      </c>
      <c r="BM62" s="141">
        <v>1.19</v>
      </c>
      <c r="BN62" s="141">
        <v>1.1499999999999999</v>
      </c>
      <c r="BO62" s="141">
        <v>1.19</v>
      </c>
      <c r="BP62" s="141">
        <v>1.19</v>
      </c>
      <c r="BS62" s="153">
        <v>7.51E-2</v>
      </c>
      <c r="BT62" s="141">
        <v>1.24</v>
      </c>
      <c r="BU62" s="141">
        <v>1.24</v>
      </c>
      <c r="BV62" s="141">
        <v>1.24</v>
      </c>
      <c r="BW62" s="141">
        <v>1.22</v>
      </c>
      <c r="BX62" s="141">
        <v>1.22</v>
      </c>
      <c r="BY62" s="141">
        <v>1.19</v>
      </c>
      <c r="BZ62" s="141">
        <v>1.19</v>
      </c>
      <c r="CA62" s="141">
        <v>1.24</v>
      </c>
      <c r="CB62" s="141">
        <v>1.24</v>
      </c>
      <c r="CC62" s="141">
        <v>1.24</v>
      </c>
      <c r="CD62" s="141">
        <v>1.22</v>
      </c>
      <c r="CE62" s="141">
        <v>1.22</v>
      </c>
      <c r="CF62" s="141">
        <v>1.19</v>
      </c>
      <c r="CG62" s="141">
        <v>1.19</v>
      </c>
      <c r="CH62" s="141">
        <v>1.24</v>
      </c>
      <c r="CI62" s="141">
        <v>1.24</v>
      </c>
      <c r="CJ62" s="141">
        <v>1.24</v>
      </c>
      <c r="CK62" s="141">
        <v>1.22</v>
      </c>
      <c r="CL62" s="141">
        <v>1.22</v>
      </c>
      <c r="CM62" s="141">
        <v>1.19</v>
      </c>
      <c r="CN62" s="141">
        <v>1.19</v>
      </c>
      <c r="CO62" s="141">
        <v>1.24</v>
      </c>
      <c r="CP62" s="141">
        <v>1.24</v>
      </c>
      <c r="CQ62" s="141">
        <v>1.24</v>
      </c>
      <c r="CR62" s="141">
        <v>1.22</v>
      </c>
      <c r="CS62" s="141">
        <v>1.22</v>
      </c>
      <c r="CT62" s="141">
        <v>1.19</v>
      </c>
      <c r="CU62" s="141">
        <v>1.19</v>
      </c>
      <c r="CV62" s="141">
        <v>1.22</v>
      </c>
      <c r="CW62" s="141">
        <v>1.19</v>
      </c>
      <c r="CX62" s="141">
        <v>1.19</v>
      </c>
    </row>
    <row r="63" spans="1:102" x14ac:dyDescent="0.35">
      <c r="A63" s="67">
        <v>5.0099999999999999E-2</v>
      </c>
      <c r="B63" s="82">
        <v>1.2</v>
      </c>
      <c r="C63" s="143">
        <v>1.2</v>
      </c>
      <c r="D63" s="141">
        <f>IF(Calculator!$D$5&gt;15, Data!BT63,Data!AL63)</f>
        <v>1.1499999999999999</v>
      </c>
      <c r="E63" s="141">
        <f>IF(Calculator!$D$5&gt;15, Data!BU63,Data!AM63)</f>
        <v>1.1499999999999999</v>
      </c>
      <c r="F63" s="141">
        <f>IF(Calculator!$D$5&gt;15, Data!BV63,Data!AN63)</f>
        <v>1.1599999999999999</v>
      </c>
      <c r="G63" s="141">
        <f>IF(Calculator!$D$5&gt;10, Data!BW63,Data!AO63)</f>
        <v>1.1299999999999999</v>
      </c>
      <c r="H63" s="141">
        <f>IF(Calculator!$D$5&gt;10, Data!BX63,Data!AP63)</f>
        <v>1.1299999999999999</v>
      </c>
      <c r="I63" s="141">
        <f>IF(Calculator!$D$5&gt;10, Data!BY63,Data!AQ63)</f>
        <v>1.19</v>
      </c>
      <c r="J63" s="141">
        <f>IF(Calculator!$D$5&gt;10, Data!BZ63,Data!AR63)</f>
        <v>1.19</v>
      </c>
      <c r="K63" s="141">
        <f>IF(Calculator!$D$5&gt;15, Data!CA63,Data!AS63)</f>
        <v>1.1499999999999999</v>
      </c>
      <c r="L63" s="141">
        <f>IF(Calculator!$D$5&gt;15, Data!CB63,Data!AT63)</f>
        <v>1.1499999999999999</v>
      </c>
      <c r="M63" s="141">
        <f>IF(Calculator!$D$5&gt;15, Data!CC63,Data!AU63)</f>
        <v>1.1599999999999999</v>
      </c>
      <c r="N63" s="141">
        <f>IF(Calculator!$D$5&gt;10, Data!CD63,Data!AV63)</f>
        <v>1.1299999999999999</v>
      </c>
      <c r="O63" s="141">
        <f>IF(Calculator!$D$5&gt;10, Data!CE63,Data!AW63)</f>
        <v>1.1299999999999999</v>
      </c>
      <c r="P63" s="141">
        <f>IF(Calculator!$D$5&gt;10, Data!CF63,Data!AX63)</f>
        <v>1.19</v>
      </c>
      <c r="Q63" s="141">
        <f>IF(Calculator!$D$5&gt;10, Data!CG63,Data!AY63)</f>
        <v>1.19</v>
      </c>
      <c r="R63" s="141">
        <f>IF(Calculator!$D$5&gt;15, Data!CH63,Data!AZ63)</f>
        <v>1.1499999999999999</v>
      </c>
      <c r="S63" s="141">
        <f>IF(Calculator!$D$5&gt;15, Data!CI63,Data!BA63)</f>
        <v>1.1499999999999999</v>
      </c>
      <c r="T63" s="141">
        <f>IF(Calculator!$D$5&gt;15, Data!CJ63,Data!BB63)</f>
        <v>1.1599999999999999</v>
      </c>
      <c r="U63" s="141">
        <f>IF(Calculator!$D$5&gt;10, Data!CK63,Data!BC63)</f>
        <v>1.1299999999999999</v>
      </c>
      <c r="V63" s="141">
        <f>IF(Calculator!$D$5&gt;10, Data!CL63,Data!BD63)</f>
        <v>1.1299999999999999</v>
      </c>
      <c r="W63" s="141">
        <f>IF(Calculator!$D$5&gt;10, Data!CM63,Data!BE63)</f>
        <v>1.19</v>
      </c>
      <c r="X63" s="141">
        <f>IF(Calculator!$D$5&gt;10, Data!CN63,Data!BF63)</f>
        <v>1.19</v>
      </c>
      <c r="Y63" s="141">
        <f>IF(Calculator!$D$5&gt;15, Data!CO63,Data!BG63)</f>
        <v>1.1499999999999999</v>
      </c>
      <c r="Z63" s="141">
        <f>IF(Calculator!$D$5&gt;15, Data!CP63,Data!BH63)</f>
        <v>1.1499999999999999</v>
      </c>
      <c r="AA63" s="141">
        <f>IF(Calculator!$D$5&gt;15, Data!CQ63,Data!BI63)</f>
        <v>1.1599999999999999</v>
      </c>
      <c r="AB63" s="141">
        <f>IF(Calculator!$D$5&gt;10, Data!CR63,Data!BJ63)</f>
        <v>1.1299999999999999</v>
      </c>
      <c r="AC63" s="141">
        <f>IF(Calculator!$D$5&gt;10, Data!CS63,Data!BK63)</f>
        <v>1.1299999999999999</v>
      </c>
      <c r="AD63" s="141">
        <f>IF(Calculator!$D$5&gt;10, Data!CT63,Data!BL63)</f>
        <v>1.19</v>
      </c>
      <c r="AE63" s="141">
        <f>IF(Calculator!$D$5&gt;10, Data!CU63,Data!BM63)</f>
        <v>1.19</v>
      </c>
      <c r="AF63" s="141">
        <f>IF(Calculator!$D$5&gt;10, Data!CV63,Data!BN63)</f>
        <v>1.1299999999999999</v>
      </c>
      <c r="AG63" s="141">
        <f>IF(Calculator!$D$5&gt;10, Data!CW63,Data!BO63)</f>
        <v>1.19</v>
      </c>
      <c r="AH63" s="141">
        <f>IF(Calculator!$D$5&gt;10, Data!CX63,Data!BP63)</f>
        <v>1.19</v>
      </c>
      <c r="AK63" s="64">
        <v>5.0099999999999999E-2</v>
      </c>
      <c r="AL63" s="141">
        <v>1.1499999999999999</v>
      </c>
      <c r="AM63" s="141">
        <v>1.1499999999999999</v>
      </c>
      <c r="AN63" s="152">
        <v>1.1599999999999999</v>
      </c>
      <c r="AO63" s="152">
        <v>1.1299999999999999</v>
      </c>
      <c r="AP63" s="141">
        <v>1.1299999999999999</v>
      </c>
      <c r="AQ63" s="141">
        <v>1.19</v>
      </c>
      <c r="AR63" s="141">
        <v>1.19</v>
      </c>
      <c r="AS63" s="141">
        <v>1.1499999999999999</v>
      </c>
      <c r="AT63" s="141">
        <v>1.1499999999999999</v>
      </c>
      <c r="AU63" s="152">
        <v>1.1599999999999999</v>
      </c>
      <c r="AV63" s="152">
        <v>1.1299999999999999</v>
      </c>
      <c r="AW63" s="141">
        <v>1.1299999999999999</v>
      </c>
      <c r="AX63" s="141">
        <v>1.19</v>
      </c>
      <c r="AY63" s="141">
        <v>1.19</v>
      </c>
      <c r="AZ63" s="141">
        <v>1.1499999999999999</v>
      </c>
      <c r="BA63" s="141">
        <v>1.1499999999999999</v>
      </c>
      <c r="BB63" s="152">
        <v>1.1599999999999999</v>
      </c>
      <c r="BC63" s="152">
        <v>1.1299999999999999</v>
      </c>
      <c r="BD63" s="141">
        <v>1.1299999999999999</v>
      </c>
      <c r="BE63" s="141">
        <v>1.19</v>
      </c>
      <c r="BF63" s="141">
        <v>1.19</v>
      </c>
      <c r="BG63" s="141">
        <v>1.1499999999999999</v>
      </c>
      <c r="BH63" s="141">
        <v>1.1499999999999999</v>
      </c>
      <c r="BI63" s="152">
        <v>1.1599999999999999</v>
      </c>
      <c r="BJ63" s="152">
        <v>1.1299999999999999</v>
      </c>
      <c r="BK63" s="141">
        <v>1.1299999999999999</v>
      </c>
      <c r="BL63" s="141">
        <v>1.19</v>
      </c>
      <c r="BM63" s="141">
        <v>1.19</v>
      </c>
      <c r="BN63" s="141">
        <v>1.1299999999999999</v>
      </c>
      <c r="BO63" s="141">
        <v>1.19</v>
      </c>
      <c r="BP63" s="141">
        <v>1.19</v>
      </c>
      <c r="BS63" s="64">
        <v>5.0099999999999999E-2</v>
      </c>
      <c r="BT63" s="141">
        <v>1.24</v>
      </c>
      <c r="BU63" s="141">
        <v>1.24</v>
      </c>
      <c r="BV63" s="141">
        <v>1.24</v>
      </c>
      <c r="BW63" s="141">
        <v>1.21</v>
      </c>
      <c r="BX63" s="141">
        <v>1.21</v>
      </c>
      <c r="BY63" s="141">
        <v>1.19</v>
      </c>
      <c r="BZ63" s="141">
        <v>1.19</v>
      </c>
      <c r="CA63" s="141">
        <v>1.24</v>
      </c>
      <c r="CB63" s="141">
        <v>1.24</v>
      </c>
      <c r="CC63" s="141">
        <v>1.24</v>
      </c>
      <c r="CD63" s="141">
        <v>1.21</v>
      </c>
      <c r="CE63" s="141">
        <v>1.21</v>
      </c>
      <c r="CF63" s="141">
        <v>1.19</v>
      </c>
      <c r="CG63" s="141">
        <v>1.19</v>
      </c>
      <c r="CH63" s="141">
        <v>1.24</v>
      </c>
      <c r="CI63" s="141">
        <v>1.24</v>
      </c>
      <c r="CJ63" s="141">
        <v>1.24</v>
      </c>
      <c r="CK63" s="141">
        <v>1.21</v>
      </c>
      <c r="CL63" s="141">
        <v>1.21</v>
      </c>
      <c r="CM63" s="141">
        <v>1.19</v>
      </c>
      <c r="CN63" s="141">
        <v>1.19</v>
      </c>
      <c r="CO63" s="141">
        <v>1.24</v>
      </c>
      <c r="CP63" s="141">
        <v>1.24</v>
      </c>
      <c r="CQ63" s="141">
        <v>1.24</v>
      </c>
      <c r="CR63" s="141">
        <v>1.21</v>
      </c>
      <c r="CS63" s="141">
        <v>1.21</v>
      </c>
      <c r="CT63" s="141">
        <v>1.19</v>
      </c>
      <c r="CU63" s="141">
        <v>1.19</v>
      </c>
      <c r="CV63" s="141">
        <v>1.21</v>
      </c>
      <c r="CW63" s="141">
        <v>1.19</v>
      </c>
      <c r="CX63" s="141">
        <v>1.19</v>
      </c>
    </row>
    <row r="64" spans="1:102" x14ac:dyDescent="0.35">
      <c r="A64" s="67">
        <v>0.1</v>
      </c>
      <c r="B64" s="82">
        <v>1.2</v>
      </c>
      <c r="C64" s="143">
        <v>1.2</v>
      </c>
      <c r="D64" s="141">
        <f>IF(Calculator!$D$5&gt;15, Data!BT64,Data!AL64)</f>
        <v>1.1499999999999999</v>
      </c>
      <c r="E64" s="141">
        <f>IF(Calculator!$D$5&gt;15, Data!BU64,Data!AM64)</f>
        <v>1.1499999999999999</v>
      </c>
      <c r="F64" s="141">
        <f>IF(Calculator!$D$5&gt;15, Data!BV64,Data!AN64)</f>
        <v>1.1599999999999999</v>
      </c>
      <c r="G64" s="141">
        <f>IF(Calculator!$D$5&gt;10, Data!BW64,Data!AO64)</f>
        <v>1.1299999999999999</v>
      </c>
      <c r="H64" s="141">
        <f>IF(Calculator!$D$5&gt;10, Data!BX64,Data!AP64)</f>
        <v>1.1299999999999999</v>
      </c>
      <c r="I64" s="141">
        <f>IF(Calculator!$D$5&gt;10, Data!BY64,Data!AQ64)</f>
        <v>1.19</v>
      </c>
      <c r="J64" s="141">
        <f>IF(Calculator!$D$5&gt;10, Data!BZ64,Data!AR64)</f>
        <v>1.19</v>
      </c>
      <c r="K64" s="141">
        <f>IF(Calculator!$D$5&gt;15, Data!CA64,Data!AS64)</f>
        <v>1.1499999999999999</v>
      </c>
      <c r="L64" s="141">
        <f>IF(Calculator!$D$5&gt;15, Data!CB64,Data!AT64)</f>
        <v>1.1499999999999999</v>
      </c>
      <c r="M64" s="141">
        <f>IF(Calculator!$D$5&gt;15, Data!CC64,Data!AU64)</f>
        <v>1.1599999999999999</v>
      </c>
      <c r="N64" s="141">
        <f>IF(Calculator!$D$5&gt;10, Data!CD64,Data!AV64)</f>
        <v>1.1299999999999999</v>
      </c>
      <c r="O64" s="141">
        <f>IF(Calculator!$D$5&gt;10, Data!CE64,Data!AW64)</f>
        <v>1.1299999999999999</v>
      </c>
      <c r="P64" s="141">
        <f>IF(Calculator!$D$5&gt;10, Data!CF64,Data!AX64)</f>
        <v>1.19</v>
      </c>
      <c r="Q64" s="141">
        <f>IF(Calculator!$D$5&gt;10, Data!CG64,Data!AY64)</f>
        <v>1.19</v>
      </c>
      <c r="R64" s="141">
        <f>IF(Calculator!$D$5&gt;15, Data!CH64,Data!AZ64)</f>
        <v>1.1499999999999999</v>
      </c>
      <c r="S64" s="141">
        <f>IF(Calculator!$D$5&gt;15, Data!CI64,Data!BA64)</f>
        <v>1.1499999999999999</v>
      </c>
      <c r="T64" s="141">
        <f>IF(Calculator!$D$5&gt;15, Data!CJ64,Data!BB64)</f>
        <v>1.1599999999999999</v>
      </c>
      <c r="U64" s="141">
        <f>IF(Calculator!$D$5&gt;10, Data!CK64,Data!BC64)</f>
        <v>1.1299999999999999</v>
      </c>
      <c r="V64" s="141">
        <f>IF(Calculator!$D$5&gt;10, Data!CL64,Data!BD64)</f>
        <v>1.1299999999999999</v>
      </c>
      <c r="W64" s="141">
        <f>IF(Calculator!$D$5&gt;10, Data!CM64,Data!BE64)</f>
        <v>1.19</v>
      </c>
      <c r="X64" s="141">
        <f>IF(Calculator!$D$5&gt;10, Data!CN64,Data!BF64)</f>
        <v>1.19</v>
      </c>
      <c r="Y64" s="141">
        <f>IF(Calculator!$D$5&gt;15, Data!CO64,Data!BG64)</f>
        <v>1.1499999999999999</v>
      </c>
      <c r="Z64" s="141">
        <f>IF(Calculator!$D$5&gt;15, Data!CP64,Data!BH64)</f>
        <v>1.1499999999999999</v>
      </c>
      <c r="AA64" s="141">
        <f>IF(Calculator!$D$5&gt;15, Data!CQ64,Data!BI64)</f>
        <v>1.1599999999999999</v>
      </c>
      <c r="AB64" s="141">
        <f>IF(Calculator!$D$5&gt;10, Data!CR64,Data!BJ64)</f>
        <v>1.1299999999999999</v>
      </c>
      <c r="AC64" s="141">
        <f>IF(Calculator!$D$5&gt;10, Data!CS64,Data!BK64)</f>
        <v>1.1299999999999999</v>
      </c>
      <c r="AD64" s="141">
        <f>IF(Calculator!$D$5&gt;10, Data!CT64,Data!BL64)</f>
        <v>1.19</v>
      </c>
      <c r="AE64" s="141">
        <f>IF(Calculator!$D$5&gt;10, Data!CU64,Data!BM64)</f>
        <v>1.19</v>
      </c>
      <c r="AF64" s="141">
        <f>IF(Calculator!$D$5&gt;10, Data!CV64,Data!BN64)</f>
        <v>1.1299999999999999</v>
      </c>
      <c r="AG64" s="141">
        <f>IF(Calculator!$D$5&gt;10, Data!CW64,Data!BO64)</f>
        <v>1.19</v>
      </c>
      <c r="AH64" s="141">
        <f>IF(Calculator!$D$5&gt;10, Data!CX64,Data!BP64)</f>
        <v>1.19</v>
      </c>
      <c r="AK64" s="64">
        <v>0.1</v>
      </c>
      <c r="AL64" s="141">
        <v>1.1499999999999999</v>
      </c>
      <c r="AM64" s="141">
        <v>1.1499999999999999</v>
      </c>
      <c r="AN64" s="152">
        <v>1.1599999999999999</v>
      </c>
      <c r="AO64" s="152">
        <v>1.1299999999999999</v>
      </c>
      <c r="AP64" s="141">
        <v>1.1299999999999999</v>
      </c>
      <c r="AQ64" s="141">
        <v>1.19</v>
      </c>
      <c r="AR64" s="141">
        <v>1.19</v>
      </c>
      <c r="AS64" s="141">
        <v>1.1499999999999999</v>
      </c>
      <c r="AT64" s="141">
        <v>1.1499999999999999</v>
      </c>
      <c r="AU64" s="152">
        <v>1.1599999999999999</v>
      </c>
      <c r="AV64" s="152">
        <v>1.1299999999999999</v>
      </c>
      <c r="AW64" s="141">
        <v>1.1299999999999999</v>
      </c>
      <c r="AX64" s="141">
        <v>1.19</v>
      </c>
      <c r="AY64" s="141">
        <v>1.19</v>
      </c>
      <c r="AZ64" s="141">
        <v>1.1499999999999999</v>
      </c>
      <c r="BA64" s="141">
        <v>1.1499999999999999</v>
      </c>
      <c r="BB64" s="152">
        <v>1.1599999999999999</v>
      </c>
      <c r="BC64" s="152">
        <v>1.1299999999999999</v>
      </c>
      <c r="BD64" s="141">
        <v>1.1299999999999999</v>
      </c>
      <c r="BE64" s="141">
        <v>1.19</v>
      </c>
      <c r="BF64" s="141">
        <v>1.19</v>
      </c>
      <c r="BG64" s="141">
        <v>1.1499999999999999</v>
      </c>
      <c r="BH64" s="141">
        <v>1.1499999999999999</v>
      </c>
      <c r="BI64" s="152">
        <v>1.1599999999999999</v>
      </c>
      <c r="BJ64" s="152">
        <v>1.1299999999999999</v>
      </c>
      <c r="BK64" s="141">
        <v>1.1299999999999999</v>
      </c>
      <c r="BL64" s="141">
        <v>1.19</v>
      </c>
      <c r="BM64" s="141">
        <v>1.19</v>
      </c>
      <c r="BN64" s="141">
        <v>1.1299999999999999</v>
      </c>
      <c r="BO64" s="141">
        <v>1.19</v>
      </c>
      <c r="BP64" s="141">
        <v>1.19</v>
      </c>
      <c r="BS64" s="64">
        <v>0.1</v>
      </c>
      <c r="BT64" s="141">
        <v>1.24</v>
      </c>
      <c r="BU64" s="141">
        <v>1.24</v>
      </c>
      <c r="BV64" s="141">
        <v>1.24</v>
      </c>
      <c r="BW64" s="141">
        <v>1.21</v>
      </c>
      <c r="BX64" s="141">
        <v>1.21</v>
      </c>
      <c r="BY64" s="141">
        <v>1.19</v>
      </c>
      <c r="BZ64" s="141">
        <v>1.19</v>
      </c>
      <c r="CA64" s="141">
        <v>1.24</v>
      </c>
      <c r="CB64" s="141">
        <v>1.24</v>
      </c>
      <c r="CC64" s="141">
        <v>1.24</v>
      </c>
      <c r="CD64" s="141">
        <v>1.21</v>
      </c>
      <c r="CE64" s="141">
        <v>1.21</v>
      </c>
      <c r="CF64" s="141">
        <v>1.19</v>
      </c>
      <c r="CG64" s="141">
        <v>1.19</v>
      </c>
      <c r="CH64" s="141">
        <v>1.24</v>
      </c>
      <c r="CI64" s="141">
        <v>1.24</v>
      </c>
      <c r="CJ64" s="141">
        <v>1.24</v>
      </c>
      <c r="CK64" s="141">
        <v>1.21</v>
      </c>
      <c r="CL64" s="141">
        <v>1.21</v>
      </c>
      <c r="CM64" s="141">
        <v>1.19</v>
      </c>
      <c r="CN64" s="141">
        <v>1.19</v>
      </c>
      <c r="CO64" s="141">
        <v>1.24</v>
      </c>
      <c r="CP64" s="141">
        <v>1.24</v>
      </c>
      <c r="CQ64" s="141">
        <v>1.24</v>
      </c>
      <c r="CR64" s="141">
        <v>1.21</v>
      </c>
      <c r="CS64" s="141">
        <v>1.21</v>
      </c>
      <c r="CT64" s="141">
        <v>1.19</v>
      </c>
      <c r="CU64" s="141">
        <v>1.19</v>
      </c>
      <c r="CV64" s="141">
        <v>1.21</v>
      </c>
      <c r="CW64" s="141">
        <v>1.19</v>
      </c>
      <c r="CX64" s="141">
        <v>1.19</v>
      </c>
    </row>
    <row r="65" spans="1:102" x14ac:dyDescent="0.35">
      <c r="A65" s="67">
        <v>0.10100000000000001</v>
      </c>
      <c r="B65" s="82">
        <v>1.2</v>
      </c>
      <c r="C65" s="143">
        <v>1.2</v>
      </c>
      <c r="D65" s="141">
        <f>IF(Calculator!$D$5&gt;15, Data!BT65,Data!AL65)</f>
        <v>1.1499999999999999</v>
      </c>
      <c r="E65" s="141">
        <f>IF(Calculator!$D$5&gt;15, Data!BU65,Data!AM65)</f>
        <v>1.1499999999999999</v>
      </c>
      <c r="F65" s="141">
        <f>IF(Calculator!$D$5&gt;15, Data!BV65,Data!AN65)</f>
        <v>1.1599999999999999</v>
      </c>
      <c r="G65" s="141">
        <f>IF(Calculator!$D$5&gt;10, Data!BW65,Data!AO65)</f>
        <v>1.1299999999999999</v>
      </c>
      <c r="H65" s="141">
        <f>IF(Calculator!$D$5&gt;10, Data!BX65,Data!AP65)</f>
        <v>1.1299999999999999</v>
      </c>
      <c r="I65" s="141">
        <f>IF(Calculator!$D$5&gt;10, Data!BY65,Data!AQ65)</f>
        <v>1.19</v>
      </c>
      <c r="J65" s="141">
        <f>IF(Calculator!$D$5&gt;10, Data!BZ65,Data!AR65)</f>
        <v>1.19</v>
      </c>
      <c r="K65" s="141">
        <f>IF(Calculator!$D$5&gt;15, Data!CA65,Data!AS65)</f>
        <v>1.1499999999999999</v>
      </c>
      <c r="L65" s="141">
        <f>IF(Calculator!$D$5&gt;15, Data!CB65,Data!AT65)</f>
        <v>1.1499999999999999</v>
      </c>
      <c r="M65" s="141">
        <f>IF(Calculator!$D$5&gt;15, Data!CC65,Data!AU65)</f>
        <v>1.1599999999999999</v>
      </c>
      <c r="N65" s="141">
        <f>IF(Calculator!$D$5&gt;10, Data!CD65,Data!AV65)</f>
        <v>1.1299999999999999</v>
      </c>
      <c r="O65" s="141">
        <f>IF(Calculator!$D$5&gt;10, Data!CE65,Data!AW65)</f>
        <v>1.1299999999999999</v>
      </c>
      <c r="P65" s="141">
        <f>IF(Calculator!$D$5&gt;10, Data!CF65,Data!AX65)</f>
        <v>1.19</v>
      </c>
      <c r="Q65" s="141">
        <f>IF(Calculator!$D$5&gt;10, Data!CG65,Data!AY65)</f>
        <v>1.19</v>
      </c>
      <c r="R65" s="141">
        <f>IF(Calculator!$D$5&gt;15, Data!CH65,Data!AZ65)</f>
        <v>1.1499999999999999</v>
      </c>
      <c r="S65" s="141">
        <f>IF(Calculator!$D$5&gt;15, Data!CI65,Data!BA65)</f>
        <v>1.1499999999999999</v>
      </c>
      <c r="T65" s="141">
        <f>IF(Calculator!$D$5&gt;15, Data!CJ65,Data!BB65)</f>
        <v>1.1599999999999999</v>
      </c>
      <c r="U65" s="141">
        <f>IF(Calculator!$D$5&gt;10, Data!CK65,Data!BC65)</f>
        <v>1.1299999999999999</v>
      </c>
      <c r="V65" s="141">
        <f>IF(Calculator!$D$5&gt;10, Data!CL65,Data!BD65)</f>
        <v>1.1299999999999999</v>
      </c>
      <c r="W65" s="141">
        <f>IF(Calculator!$D$5&gt;10, Data!CM65,Data!BE65)</f>
        <v>1.19</v>
      </c>
      <c r="X65" s="141">
        <f>IF(Calculator!$D$5&gt;10, Data!CN65,Data!BF65)</f>
        <v>1.19</v>
      </c>
      <c r="Y65" s="141">
        <f>IF(Calculator!$D$5&gt;15, Data!CO65,Data!BG65)</f>
        <v>1.1499999999999999</v>
      </c>
      <c r="Z65" s="141">
        <f>IF(Calculator!$D$5&gt;15, Data!CP65,Data!BH65)</f>
        <v>1.1499999999999999</v>
      </c>
      <c r="AA65" s="141">
        <f>IF(Calculator!$D$5&gt;15, Data!CQ65,Data!BI65)</f>
        <v>1.1599999999999999</v>
      </c>
      <c r="AB65" s="141">
        <f>IF(Calculator!$D$5&gt;10, Data!CR65,Data!BJ65)</f>
        <v>1.1299999999999999</v>
      </c>
      <c r="AC65" s="141">
        <f>IF(Calculator!$D$5&gt;10, Data!CS65,Data!BK65)</f>
        <v>1.1299999999999999</v>
      </c>
      <c r="AD65" s="141">
        <f>IF(Calculator!$D$5&gt;10, Data!CT65,Data!BL65)</f>
        <v>1.19</v>
      </c>
      <c r="AE65" s="141">
        <f>IF(Calculator!$D$5&gt;10, Data!CU65,Data!BM65)</f>
        <v>1.19</v>
      </c>
      <c r="AF65" s="141">
        <f>IF(Calculator!$D$5&gt;10, Data!CV65,Data!BN65)</f>
        <v>1.1299999999999999</v>
      </c>
      <c r="AG65" s="141">
        <f>IF(Calculator!$D$5&gt;10, Data!CW65,Data!BO65)</f>
        <v>1.19</v>
      </c>
      <c r="AH65" s="141">
        <f>IF(Calculator!$D$5&gt;10, Data!CX65,Data!BP65)</f>
        <v>1.19</v>
      </c>
      <c r="AK65" s="64">
        <v>0.10100000000000001</v>
      </c>
      <c r="AL65" s="141">
        <v>1.1499999999999999</v>
      </c>
      <c r="AM65" s="141">
        <v>1.1499999999999999</v>
      </c>
      <c r="AN65" s="152">
        <v>1.1599999999999999</v>
      </c>
      <c r="AO65" s="141">
        <v>1.1299999999999999</v>
      </c>
      <c r="AP65" s="141">
        <v>1.1299999999999999</v>
      </c>
      <c r="AQ65" s="141">
        <v>1.19</v>
      </c>
      <c r="AR65" s="141">
        <v>1.19</v>
      </c>
      <c r="AS65" s="141">
        <v>1.1499999999999999</v>
      </c>
      <c r="AT65" s="141">
        <v>1.1499999999999999</v>
      </c>
      <c r="AU65" s="152">
        <v>1.1599999999999999</v>
      </c>
      <c r="AV65" s="141">
        <v>1.1299999999999999</v>
      </c>
      <c r="AW65" s="141">
        <v>1.1299999999999999</v>
      </c>
      <c r="AX65" s="141">
        <v>1.19</v>
      </c>
      <c r="AY65" s="141">
        <v>1.19</v>
      </c>
      <c r="AZ65" s="141">
        <v>1.1499999999999999</v>
      </c>
      <c r="BA65" s="141">
        <v>1.1499999999999999</v>
      </c>
      <c r="BB65" s="152">
        <v>1.1599999999999999</v>
      </c>
      <c r="BC65" s="141">
        <v>1.1299999999999999</v>
      </c>
      <c r="BD65" s="141">
        <v>1.1299999999999999</v>
      </c>
      <c r="BE65" s="141">
        <v>1.19</v>
      </c>
      <c r="BF65" s="141">
        <v>1.19</v>
      </c>
      <c r="BG65" s="141">
        <v>1.1499999999999999</v>
      </c>
      <c r="BH65" s="141">
        <v>1.1499999999999999</v>
      </c>
      <c r="BI65" s="152">
        <v>1.1599999999999999</v>
      </c>
      <c r="BJ65" s="141">
        <v>1.1299999999999999</v>
      </c>
      <c r="BK65" s="141">
        <v>1.1299999999999999</v>
      </c>
      <c r="BL65" s="141">
        <v>1.19</v>
      </c>
      <c r="BM65" s="141">
        <v>1.19</v>
      </c>
      <c r="BN65" s="141">
        <v>1.1299999999999999</v>
      </c>
      <c r="BO65" s="141">
        <v>1.19</v>
      </c>
      <c r="BP65" s="141">
        <v>1.19</v>
      </c>
      <c r="BS65" s="64">
        <v>0.10100000000000001</v>
      </c>
      <c r="BT65" s="141">
        <v>1.24</v>
      </c>
      <c r="BU65" s="141">
        <v>1.24</v>
      </c>
      <c r="BV65" s="141">
        <v>1.24</v>
      </c>
      <c r="BW65" s="141">
        <v>1.21</v>
      </c>
      <c r="BX65" s="141">
        <v>1.21</v>
      </c>
      <c r="BY65" s="141">
        <v>1.19</v>
      </c>
      <c r="BZ65" s="141">
        <v>1.19</v>
      </c>
      <c r="CA65" s="141">
        <v>1.24</v>
      </c>
      <c r="CB65" s="141">
        <v>1.24</v>
      </c>
      <c r="CC65" s="141">
        <v>1.24</v>
      </c>
      <c r="CD65" s="141">
        <v>1.21</v>
      </c>
      <c r="CE65" s="141">
        <v>1.21</v>
      </c>
      <c r="CF65" s="141">
        <v>1.19</v>
      </c>
      <c r="CG65" s="141">
        <v>1.19</v>
      </c>
      <c r="CH65" s="141">
        <v>1.24</v>
      </c>
      <c r="CI65" s="141">
        <v>1.24</v>
      </c>
      <c r="CJ65" s="141">
        <v>1.24</v>
      </c>
      <c r="CK65" s="141">
        <v>1.21</v>
      </c>
      <c r="CL65" s="141">
        <v>1.21</v>
      </c>
      <c r="CM65" s="141">
        <v>1.19</v>
      </c>
      <c r="CN65" s="141">
        <v>1.19</v>
      </c>
      <c r="CO65" s="141">
        <v>1.24</v>
      </c>
      <c r="CP65" s="141">
        <v>1.24</v>
      </c>
      <c r="CQ65" s="141">
        <v>1.24</v>
      </c>
      <c r="CR65" s="141">
        <v>1.21</v>
      </c>
      <c r="CS65" s="141">
        <v>1.21</v>
      </c>
      <c r="CT65" s="141">
        <v>1.19</v>
      </c>
      <c r="CU65" s="141">
        <v>1.19</v>
      </c>
      <c r="CV65" s="141">
        <v>1.21</v>
      </c>
      <c r="CW65" s="141">
        <v>1.19</v>
      </c>
      <c r="CX65" s="141">
        <v>1.19</v>
      </c>
    </row>
    <row r="66" spans="1:102" x14ac:dyDescent="0.35">
      <c r="A66" s="67">
        <v>0.3</v>
      </c>
      <c r="B66" s="82">
        <v>1.2</v>
      </c>
      <c r="C66" s="143">
        <v>1.2</v>
      </c>
      <c r="D66" s="141">
        <f>IF(Calculator!$D$5&gt;15, Data!BT66,Data!AL66)</f>
        <v>1.1499999999999999</v>
      </c>
      <c r="E66" s="141">
        <f>IF(Calculator!$D$5&gt;15, Data!BU66,Data!AM66)</f>
        <v>1.1499999999999999</v>
      </c>
      <c r="F66" s="141">
        <f>IF(Calculator!$D$5&gt;15, Data!BV66,Data!AN66)</f>
        <v>1.1599999999999999</v>
      </c>
      <c r="G66" s="141">
        <f>IF(Calculator!$D$5&gt;10, Data!BW66,Data!AO66)</f>
        <v>1.1299999999999999</v>
      </c>
      <c r="H66" s="141">
        <f>IF(Calculator!$D$5&gt;10, Data!BX66,Data!AP66)</f>
        <v>1.1299999999999999</v>
      </c>
      <c r="I66" s="141">
        <f>IF(Calculator!$D$5&gt;10, Data!BY66,Data!AQ66)</f>
        <v>1.19</v>
      </c>
      <c r="J66" s="141">
        <f>IF(Calculator!$D$5&gt;10, Data!BZ66,Data!AR66)</f>
        <v>1.19</v>
      </c>
      <c r="K66" s="141">
        <f>IF(Calculator!$D$5&gt;15, Data!CA66,Data!AS66)</f>
        <v>1.1499999999999999</v>
      </c>
      <c r="L66" s="141">
        <f>IF(Calculator!$D$5&gt;15, Data!CB66,Data!AT66)</f>
        <v>1.1499999999999999</v>
      </c>
      <c r="M66" s="141">
        <f>IF(Calculator!$D$5&gt;15, Data!CC66,Data!AU66)</f>
        <v>1.1599999999999999</v>
      </c>
      <c r="N66" s="141">
        <f>IF(Calculator!$D$5&gt;10, Data!CD66,Data!AV66)</f>
        <v>1.1299999999999999</v>
      </c>
      <c r="O66" s="141">
        <f>IF(Calculator!$D$5&gt;10, Data!CE66,Data!AW66)</f>
        <v>1.1299999999999999</v>
      </c>
      <c r="P66" s="141">
        <f>IF(Calculator!$D$5&gt;10, Data!CF66,Data!AX66)</f>
        <v>1.19</v>
      </c>
      <c r="Q66" s="141">
        <f>IF(Calculator!$D$5&gt;10, Data!CG66,Data!AY66)</f>
        <v>1.19</v>
      </c>
      <c r="R66" s="141">
        <f>IF(Calculator!$D$5&gt;15, Data!CH66,Data!AZ66)</f>
        <v>1.1499999999999999</v>
      </c>
      <c r="S66" s="141">
        <f>IF(Calculator!$D$5&gt;15, Data!CI66,Data!BA66)</f>
        <v>1.1499999999999999</v>
      </c>
      <c r="T66" s="141">
        <f>IF(Calculator!$D$5&gt;15, Data!CJ66,Data!BB66)</f>
        <v>1.1599999999999999</v>
      </c>
      <c r="U66" s="141">
        <f>IF(Calculator!$D$5&gt;10, Data!CK66,Data!BC66)</f>
        <v>1.1299999999999999</v>
      </c>
      <c r="V66" s="141">
        <f>IF(Calculator!$D$5&gt;10, Data!CL66,Data!BD66)</f>
        <v>1.1299999999999999</v>
      </c>
      <c r="W66" s="141">
        <f>IF(Calculator!$D$5&gt;10, Data!CM66,Data!BE66)</f>
        <v>1.19</v>
      </c>
      <c r="X66" s="141">
        <f>IF(Calculator!$D$5&gt;10, Data!CN66,Data!BF66)</f>
        <v>1.19</v>
      </c>
      <c r="Y66" s="141">
        <f>IF(Calculator!$D$5&gt;15, Data!CO66,Data!BG66)</f>
        <v>1.1499999999999999</v>
      </c>
      <c r="Z66" s="141">
        <f>IF(Calculator!$D$5&gt;15, Data!CP66,Data!BH66)</f>
        <v>1.1499999999999999</v>
      </c>
      <c r="AA66" s="141">
        <f>IF(Calculator!$D$5&gt;15, Data!CQ66,Data!BI66)</f>
        <v>1.1599999999999999</v>
      </c>
      <c r="AB66" s="141">
        <f>IF(Calculator!$D$5&gt;10, Data!CR66,Data!BJ66)</f>
        <v>1.1299999999999999</v>
      </c>
      <c r="AC66" s="141">
        <f>IF(Calculator!$D$5&gt;10, Data!CS66,Data!BK66)</f>
        <v>1.1299999999999999</v>
      </c>
      <c r="AD66" s="141">
        <f>IF(Calculator!$D$5&gt;10, Data!CT66,Data!BL66)</f>
        <v>1.19</v>
      </c>
      <c r="AE66" s="141">
        <f>IF(Calculator!$D$5&gt;10, Data!CU66,Data!BM66)</f>
        <v>1.19</v>
      </c>
      <c r="AF66" s="141">
        <f>IF(Calculator!$D$5&gt;10, Data!CV66,Data!BN66)</f>
        <v>1.1299999999999999</v>
      </c>
      <c r="AG66" s="141">
        <f>IF(Calculator!$D$5&gt;10, Data!CW66,Data!BO66)</f>
        <v>1.19</v>
      </c>
      <c r="AH66" s="141">
        <f>IF(Calculator!$D$5&gt;10, Data!CX66,Data!BP66)</f>
        <v>1.19</v>
      </c>
      <c r="AK66" s="64">
        <v>0.3</v>
      </c>
      <c r="AL66" s="141">
        <v>1.1499999999999999</v>
      </c>
      <c r="AM66" s="141">
        <v>1.1499999999999999</v>
      </c>
      <c r="AN66" s="152">
        <v>1.1599999999999999</v>
      </c>
      <c r="AO66" s="141">
        <v>1.1299999999999999</v>
      </c>
      <c r="AP66" s="141">
        <v>1.1299999999999999</v>
      </c>
      <c r="AQ66" s="141">
        <v>1.19</v>
      </c>
      <c r="AR66" s="141">
        <v>1.19</v>
      </c>
      <c r="AS66" s="141">
        <v>1.1499999999999999</v>
      </c>
      <c r="AT66" s="141">
        <v>1.1499999999999999</v>
      </c>
      <c r="AU66" s="152">
        <v>1.1599999999999999</v>
      </c>
      <c r="AV66" s="141">
        <v>1.1299999999999999</v>
      </c>
      <c r="AW66" s="141">
        <v>1.1299999999999999</v>
      </c>
      <c r="AX66" s="141">
        <v>1.19</v>
      </c>
      <c r="AY66" s="141">
        <v>1.19</v>
      </c>
      <c r="AZ66" s="141">
        <v>1.1499999999999999</v>
      </c>
      <c r="BA66" s="141">
        <v>1.1499999999999999</v>
      </c>
      <c r="BB66" s="152">
        <v>1.1599999999999999</v>
      </c>
      <c r="BC66" s="141">
        <v>1.1299999999999999</v>
      </c>
      <c r="BD66" s="141">
        <v>1.1299999999999999</v>
      </c>
      <c r="BE66" s="141">
        <v>1.19</v>
      </c>
      <c r="BF66" s="141">
        <v>1.19</v>
      </c>
      <c r="BG66" s="141">
        <v>1.1499999999999999</v>
      </c>
      <c r="BH66" s="141">
        <v>1.1499999999999999</v>
      </c>
      <c r="BI66" s="152">
        <v>1.1599999999999999</v>
      </c>
      <c r="BJ66" s="141">
        <v>1.1299999999999999</v>
      </c>
      <c r="BK66" s="141">
        <v>1.1299999999999999</v>
      </c>
      <c r="BL66" s="141">
        <v>1.19</v>
      </c>
      <c r="BM66" s="141">
        <v>1.19</v>
      </c>
      <c r="BN66" s="141">
        <v>1.1299999999999999</v>
      </c>
      <c r="BO66" s="141">
        <v>1.19</v>
      </c>
      <c r="BP66" s="141">
        <v>1.19</v>
      </c>
      <c r="BS66" s="64">
        <v>0.3</v>
      </c>
      <c r="BT66" s="141">
        <v>1.24</v>
      </c>
      <c r="BU66" s="141">
        <v>1.24</v>
      </c>
      <c r="BV66" s="141">
        <v>1.24</v>
      </c>
      <c r="BW66" s="141">
        <v>1.21</v>
      </c>
      <c r="BX66" s="141">
        <v>1.21</v>
      </c>
      <c r="BY66" s="141">
        <v>1.19</v>
      </c>
      <c r="BZ66" s="141">
        <v>1.19</v>
      </c>
      <c r="CA66" s="141">
        <v>1.24</v>
      </c>
      <c r="CB66" s="141">
        <v>1.24</v>
      </c>
      <c r="CC66" s="141">
        <v>1.24</v>
      </c>
      <c r="CD66" s="141">
        <v>1.21</v>
      </c>
      <c r="CE66" s="141">
        <v>1.21</v>
      </c>
      <c r="CF66" s="141">
        <v>1.19</v>
      </c>
      <c r="CG66" s="141">
        <v>1.19</v>
      </c>
      <c r="CH66" s="141">
        <v>1.24</v>
      </c>
      <c r="CI66" s="141">
        <v>1.24</v>
      </c>
      <c r="CJ66" s="141">
        <v>1.24</v>
      </c>
      <c r="CK66" s="141">
        <v>1.21</v>
      </c>
      <c r="CL66" s="141">
        <v>1.21</v>
      </c>
      <c r="CM66" s="141">
        <v>1.19</v>
      </c>
      <c r="CN66" s="141">
        <v>1.19</v>
      </c>
      <c r="CO66" s="141">
        <v>1.24</v>
      </c>
      <c r="CP66" s="141">
        <v>1.24</v>
      </c>
      <c r="CQ66" s="141">
        <v>1.24</v>
      </c>
      <c r="CR66" s="141">
        <v>1.21</v>
      </c>
      <c r="CS66" s="141">
        <v>1.21</v>
      </c>
      <c r="CT66" s="141">
        <v>1.19</v>
      </c>
      <c r="CU66" s="141">
        <v>1.19</v>
      </c>
      <c r="CV66" s="141">
        <v>1.21</v>
      </c>
      <c r="CW66" s="141">
        <v>1.19</v>
      </c>
      <c r="CX66" s="141">
        <v>1.19</v>
      </c>
    </row>
    <row r="67" spans="1:102" x14ac:dyDescent="0.35">
      <c r="A67" s="67">
        <v>0.30099999999999999</v>
      </c>
      <c r="B67" s="82">
        <v>1.2</v>
      </c>
      <c r="C67" s="143">
        <v>1.2</v>
      </c>
      <c r="D67" s="141">
        <f>IF(Calculator!$D$5&gt;15, Data!BT67,Data!AL67)</f>
        <v>1.1499999999999999</v>
      </c>
      <c r="E67" s="141">
        <f>IF(Calculator!$D$5&gt;15, Data!BU67,Data!AM67)</f>
        <v>1.1499999999999999</v>
      </c>
      <c r="F67" s="141">
        <f>IF(Calculator!$D$5&gt;15, Data!BV67,Data!AN67)</f>
        <v>1.1599999999999999</v>
      </c>
      <c r="G67" s="141">
        <f>IF(Calculator!$D$5&gt;10, Data!BW67,Data!AO67)</f>
        <v>1.17</v>
      </c>
      <c r="H67" s="141">
        <f>IF(Calculator!$D$5&gt;10, Data!BX67,Data!AP67)</f>
        <v>1.1399999999999999</v>
      </c>
      <c r="I67" s="141">
        <f>IF(Calculator!$D$5&gt;10, Data!BY67,Data!AQ67)</f>
        <v>1.19</v>
      </c>
      <c r="J67" s="141">
        <f>IF(Calculator!$D$5&gt;10, Data!BZ67,Data!AR67)</f>
        <v>1.19</v>
      </c>
      <c r="K67" s="141">
        <f>IF(Calculator!$D$5&gt;15, Data!CA67,Data!AS67)</f>
        <v>1.1499999999999999</v>
      </c>
      <c r="L67" s="141">
        <f>IF(Calculator!$D$5&gt;15, Data!CB67,Data!AT67)</f>
        <v>1.1499999999999999</v>
      </c>
      <c r="M67" s="141">
        <f>IF(Calculator!$D$5&gt;15, Data!CC67,Data!AU67)</f>
        <v>1.1599999999999999</v>
      </c>
      <c r="N67" s="141">
        <f>IF(Calculator!$D$5&gt;10, Data!CD67,Data!AV67)</f>
        <v>1.17</v>
      </c>
      <c r="O67" s="141">
        <f>IF(Calculator!$D$5&gt;10, Data!CE67,Data!AW67)</f>
        <v>1.1399999999999999</v>
      </c>
      <c r="P67" s="141">
        <f>IF(Calculator!$D$5&gt;10, Data!CF67,Data!AX67)</f>
        <v>1.19</v>
      </c>
      <c r="Q67" s="141">
        <f>IF(Calculator!$D$5&gt;10, Data!CG67,Data!AY67)</f>
        <v>1.19</v>
      </c>
      <c r="R67" s="141">
        <f>IF(Calculator!$D$5&gt;15, Data!CH67,Data!AZ67)</f>
        <v>1.1499999999999999</v>
      </c>
      <c r="S67" s="141">
        <f>IF(Calculator!$D$5&gt;15, Data!CI67,Data!BA67)</f>
        <v>1.1499999999999999</v>
      </c>
      <c r="T67" s="141">
        <f>IF(Calculator!$D$5&gt;15, Data!CJ67,Data!BB67)</f>
        <v>1.1599999999999999</v>
      </c>
      <c r="U67" s="141">
        <f>IF(Calculator!$D$5&gt;10, Data!CK67,Data!BC67)</f>
        <v>1.17</v>
      </c>
      <c r="V67" s="141">
        <f>IF(Calculator!$D$5&gt;10, Data!CL67,Data!BD67)</f>
        <v>1.1399999999999999</v>
      </c>
      <c r="W67" s="141">
        <f>IF(Calculator!$D$5&gt;10, Data!CM67,Data!BE67)</f>
        <v>1.19</v>
      </c>
      <c r="X67" s="141">
        <f>IF(Calculator!$D$5&gt;10, Data!CN67,Data!BF67)</f>
        <v>1.19</v>
      </c>
      <c r="Y67" s="141">
        <f>IF(Calculator!$D$5&gt;15, Data!CO67,Data!BG67)</f>
        <v>1.1499999999999999</v>
      </c>
      <c r="Z67" s="141">
        <f>IF(Calculator!$D$5&gt;15, Data!CP67,Data!BH67)</f>
        <v>1.1499999999999999</v>
      </c>
      <c r="AA67" s="141">
        <f>IF(Calculator!$D$5&gt;15, Data!CQ67,Data!BI67)</f>
        <v>1.1599999999999999</v>
      </c>
      <c r="AB67" s="141">
        <f>IF(Calculator!$D$5&gt;10, Data!CR67,Data!BJ67)</f>
        <v>1.17</v>
      </c>
      <c r="AC67" s="141">
        <f>IF(Calculator!$D$5&gt;10, Data!CS67,Data!BK67)</f>
        <v>1.1399999999999999</v>
      </c>
      <c r="AD67" s="141">
        <f>IF(Calculator!$D$5&gt;10, Data!CT67,Data!BL67)</f>
        <v>1.19</v>
      </c>
      <c r="AE67" s="141">
        <f>IF(Calculator!$D$5&gt;10, Data!CU67,Data!BM67)</f>
        <v>1.19</v>
      </c>
      <c r="AF67" s="141">
        <f>IF(Calculator!$D$5&gt;10, Data!CV67,Data!BN67)</f>
        <v>1.1399999999999999</v>
      </c>
      <c r="AG67" s="141">
        <f>IF(Calculator!$D$5&gt;10, Data!CW67,Data!BO67)</f>
        <v>1.19</v>
      </c>
      <c r="AH67" s="141">
        <f>IF(Calculator!$D$5&gt;10, Data!CX67,Data!BP67)</f>
        <v>1.19</v>
      </c>
      <c r="AK67" s="64">
        <v>0.30099999999999999</v>
      </c>
      <c r="AL67" s="141">
        <v>1.1499999999999999</v>
      </c>
      <c r="AM67" s="141">
        <v>1.1499999999999999</v>
      </c>
      <c r="AN67" s="152">
        <v>1.1599999999999999</v>
      </c>
      <c r="AO67" s="141">
        <v>1.17</v>
      </c>
      <c r="AP67" s="141">
        <v>1.1399999999999999</v>
      </c>
      <c r="AQ67" s="141">
        <v>1.19</v>
      </c>
      <c r="AR67" s="141">
        <v>1.19</v>
      </c>
      <c r="AS67" s="141">
        <v>1.1499999999999999</v>
      </c>
      <c r="AT67" s="141">
        <v>1.1499999999999999</v>
      </c>
      <c r="AU67" s="152">
        <v>1.1599999999999999</v>
      </c>
      <c r="AV67" s="141">
        <v>1.17</v>
      </c>
      <c r="AW67" s="141">
        <v>1.1399999999999999</v>
      </c>
      <c r="AX67" s="141">
        <v>1.19</v>
      </c>
      <c r="AY67" s="141">
        <v>1.19</v>
      </c>
      <c r="AZ67" s="141">
        <v>1.1499999999999999</v>
      </c>
      <c r="BA67" s="141">
        <v>1.1499999999999999</v>
      </c>
      <c r="BB67" s="152">
        <v>1.1599999999999999</v>
      </c>
      <c r="BC67" s="141">
        <v>1.17</v>
      </c>
      <c r="BD67" s="141">
        <v>1.1399999999999999</v>
      </c>
      <c r="BE67" s="141">
        <v>1.19</v>
      </c>
      <c r="BF67" s="141">
        <v>1.19</v>
      </c>
      <c r="BG67" s="141">
        <v>1.1499999999999999</v>
      </c>
      <c r="BH67" s="141">
        <v>1.1499999999999999</v>
      </c>
      <c r="BI67" s="152">
        <v>1.1599999999999999</v>
      </c>
      <c r="BJ67" s="141">
        <v>1.17</v>
      </c>
      <c r="BK67" s="141">
        <v>1.1399999999999999</v>
      </c>
      <c r="BL67" s="141">
        <v>1.19</v>
      </c>
      <c r="BM67" s="141">
        <v>1.19</v>
      </c>
      <c r="BN67" s="141">
        <v>1.1399999999999999</v>
      </c>
      <c r="BO67" s="141">
        <v>1.19</v>
      </c>
      <c r="BP67" s="141">
        <v>1.19</v>
      </c>
      <c r="BS67" s="64">
        <v>0.30099999999999999</v>
      </c>
      <c r="BT67" s="141">
        <v>1.24</v>
      </c>
      <c r="BU67" s="141">
        <v>1.24</v>
      </c>
      <c r="BV67" s="141">
        <v>1.24</v>
      </c>
      <c r="BW67" s="141">
        <v>1.26</v>
      </c>
      <c r="BX67" s="141">
        <v>1.2</v>
      </c>
      <c r="BY67" s="141">
        <v>1.19</v>
      </c>
      <c r="BZ67" s="141">
        <v>1.19</v>
      </c>
      <c r="CA67" s="141">
        <v>1.24</v>
      </c>
      <c r="CB67" s="141">
        <v>1.24</v>
      </c>
      <c r="CC67" s="141">
        <v>1.24</v>
      </c>
      <c r="CD67" s="141">
        <v>1.26</v>
      </c>
      <c r="CE67" s="141">
        <v>1.2</v>
      </c>
      <c r="CF67" s="141">
        <v>1.19</v>
      </c>
      <c r="CG67" s="141">
        <v>1.19</v>
      </c>
      <c r="CH67" s="141">
        <v>1.24</v>
      </c>
      <c r="CI67" s="141">
        <v>1.24</v>
      </c>
      <c r="CJ67" s="141">
        <v>1.24</v>
      </c>
      <c r="CK67" s="141">
        <v>1.26</v>
      </c>
      <c r="CL67" s="141">
        <v>1.2</v>
      </c>
      <c r="CM67" s="141">
        <v>1.19</v>
      </c>
      <c r="CN67" s="141">
        <v>1.19</v>
      </c>
      <c r="CO67" s="141">
        <v>1.24</v>
      </c>
      <c r="CP67" s="141">
        <v>1.24</v>
      </c>
      <c r="CQ67" s="141">
        <v>1.24</v>
      </c>
      <c r="CR67" s="141">
        <v>1.26</v>
      </c>
      <c r="CS67" s="141">
        <v>1.2</v>
      </c>
      <c r="CT67" s="141">
        <v>1.19</v>
      </c>
      <c r="CU67" s="141">
        <v>1.19</v>
      </c>
      <c r="CV67" s="141">
        <v>1.2</v>
      </c>
      <c r="CW67" s="141">
        <v>1.19</v>
      </c>
      <c r="CX67" s="141">
        <v>1.19</v>
      </c>
    </row>
    <row r="68" spans="1:102" x14ac:dyDescent="0.35">
      <c r="A68" s="153">
        <v>2</v>
      </c>
      <c r="B68" s="82"/>
      <c r="C68" s="143"/>
      <c r="D68" s="141">
        <f>IF(Calculator!$D$5&gt;15, Data!BT68,Data!AL68)</f>
        <v>1.1499999999999999</v>
      </c>
      <c r="E68" s="141">
        <f>IF(Calculator!$D$5&gt;15, Data!BU68,Data!AM68)</f>
        <v>1.1499999999999999</v>
      </c>
      <c r="F68" s="141">
        <f>IF(Calculator!$D$5&gt;15, Data!BV68,Data!AN68)</f>
        <v>1.1599999999999999</v>
      </c>
      <c r="G68" s="141">
        <f>IF(Calculator!$D$5&gt;10, Data!BW68,Data!AO68)</f>
        <v>1.17</v>
      </c>
      <c r="H68" s="141">
        <f>IF(Calculator!$D$5&gt;10, Data!BX68,Data!AP68)</f>
        <v>1.1399999999999999</v>
      </c>
      <c r="I68" s="141">
        <f>IF(Calculator!$D$5&gt;10, Data!BY68,Data!AQ68)</f>
        <v>1.19</v>
      </c>
      <c r="J68" s="141">
        <f>IF(Calculator!$D$5&gt;10, Data!BZ68,Data!AR68)</f>
        <v>1.19</v>
      </c>
      <c r="K68" s="141">
        <f>IF(Calculator!$D$5&gt;15, Data!CA68,Data!AS68)</f>
        <v>1.1499999999999999</v>
      </c>
      <c r="L68" s="141">
        <f>IF(Calculator!$D$5&gt;15, Data!CB68,Data!AT68)</f>
        <v>1.1499999999999999</v>
      </c>
      <c r="M68" s="141">
        <f>IF(Calculator!$D$5&gt;15, Data!CC68,Data!AU68)</f>
        <v>1.1599999999999999</v>
      </c>
      <c r="N68" s="141">
        <f>IF(Calculator!$D$5&gt;10, Data!CD68,Data!AV68)</f>
        <v>1.17</v>
      </c>
      <c r="O68" s="141">
        <f>IF(Calculator!$D$5&gt;10, Data!CE68,Data!AW68)</f>
        <v>1.1399999999999999</v>
      </c>
      <c r="P68" s="141">
        <f>IF(Calculator!$D$5&gt;10, Data!CF68,Data!AX68)</f>
        <v>1.19</v>
      </c>
      <c r="Q68" s="141">
        <f>IF(Calculator!$D$5&gt;10, Data!CG68,Data!AY68)</f>
        <v>1.19</v>
      </c>
      <c r="R68" s="141">
        <f>IF(Calculator!$D$5&gt;15, Data!CH68,Data!AZ68)</f>
        <v>1.1499999999999999</v>
      </c>
      <c r="S68" s="141">
        <f>IF(Calculator!$D$5&gt;15, Data!CI68,Data!BA68)</f>
        <v>1.1499999999999999</v>
      </c>
      <c r="T68" s="141">
        <f>IF(Calculator!$D$5&gt;15, Data!CJ68,Data!BB68)</f>
        <v>1.1599999999999999</v>
      </c>
      <c r="U68" s="141">
        <f>IF(Calculator!$D$5&gt;10, Data!CK68,Data!BC68)</f>
        <v>1.17</v>
      </c>
      <c r="V68" s="141">
        <f>IF(Calculator!$D$5&gt;10, Data!CL68,Data!BD68)</f>
        <v>1.1399999999999999</v>
      </c>
      <c r="W68" s="141">
        <f>IF(Calculator!$D$5&gt;10, Data!CM68,Data!BE68)</f>
        <v>1.19</v>
      </c>
      <c r="X68" s="141">
        <f>IF(Calculator!$D$5&gt;10, Data!CN68,Data!BF68)</f>
        <v>1.19</v>
      </c>
      <c r="Y68" s="141">
        <f>IF(Calculator!$D$5&gt;15, Data!CO68,Data!BG68)</f>
        <v>1.1499999999999999</v>
      </c>
      <c r="Z68" s="141">
        <f>IF(Calculator!$D$5&gt;15, Data!CP68,Data!BH68)</f>
        <v>1.1499999999999999</v>
      </c>
      <c r="AA68" s="141">
        <f>IF(Calculator!$D$5&gt;15, Data!CQ68,Data!BI68)</f>
        <v>1.1599999999999999</v>
      </c>
      <c r="AB68" s="141">
        <f>IF(Calculator!$D$5&gt;10, Data!CR68,Data!BJ68)</f>
        <v>1.17</v>
      </c>
      <c r="AC68" s="141">
        <f>IF(Calculator!$D$5&gt;10, Data!CS68,Data!BK68)</f>
        <v>1.1399999999999999</v>
      </c>
      <c r="AD68" s="141">
        <f>IF(Calculator!$D$5&gt;10, Data!CT68,Data!BL68)</f>
        <v>1.19</v>
      </c>
      <c r="AE68" s="141">
        <f>IF(Calculator!$D$5&gt;10, Data!CU68,Data!BM68)</f>
        <v>1.19</v>
      </c>
      <c r="AF68" s="141">
        <f>IF(Calculator!$D$5&gt;10, Data!CV68,Data!BN68)</f>
        <v>1.1399999999999999</v>
      </c>
      <c r="AG68" s="141">
        <f>IF(Calculator!$D$5&gt;10, Data!CW68,Data!BO68)</f>
        <v>1.19</v>
      </c>
      <c r="AH68" s="141">
        <f>IF(Calculator!$D$5&gt;10, Data!CX68,Data!BP68)</f>
        <v>1.19</v>
      </c>
      <c r="AK68" s="153">
        <v>2</v>
      </c>
      <c r="AL68" s="141">
        <v>1.1499999999999999</v>
      </c>
      <c r="AM68" s="141">
        <v>1.1499999999999999</v>
      </c>
      <c r="AN68" s="152">
        <v>1.1599999999999999</v>
      </c>
      <c r="AO68" s="141">
        <v>1.17</v>
      </c>
      <c r="AP68" s="141">
        <v>1.1399999999999999</v>
      </c>
      <c r="AQ68" s="141">
        <v>1.19</v>
      </c>
      <c r="AR68" s="141">
        <v>1.19</v>
      </c>
      <c r="AS68" s="141">
        <v>1.1499999999999999</v>
      </c>
      <c r="AT68" s="141">
        <v>1.1499999999999999</v>
      </c>
      <c r="AU68" s="152">
        <v>1.1599999999999999</v>
      </c>
      <c r="AV68" s="141">
        <v>1.17</v>
      </c>
      <c r="AW68" s="141">
        <v>1.1399999999999999</v>
      </c>
      <c r="AX68" s="141">
        <v>1.19</v>
      </c>
      <c r="AY68" s="141">
        <v>1.19</v>
      </c>
      <c r="AZ68" s="141">
        <v>1.1499999999999999</v>
      </c>
      <c r="BA68" s="141">
        <v>1.1499999999999999</v>
      </c>
      <c r="BB68" s="152">
        <v>1.1599999999999999</v>
      </c>
      <c r="BC68" s="141">
        <v>1.17</v>
      </c>
      <c r="BD68" s="141">
        <v>1.1399999999999999</v>
      </c>
      <c r="BE68" s="141">
        <v>1.19</v>
      </c>
      <c r="BF68" s="141">
        <v>1.19</v>
      </c>
      <c r="BG68" s="141">
        <v>1.1499999999999999</v>
      </c>
      <c r="BH68" s="141">
        <v>1.1499999999999999</v>
      </c>
      <c r="BI68" s="152">
        <v>1.1599999999999999</v>
      </c>
      <c r="BJ68" s="141">
        <v>1.17</v>
      </c>
      <c r="BK68" s="141">
        <v>1.1399999999999999</v>
      </c>
      <c r="BL68" s="141">
        <v>1.19</v>
      </c>
      <c r="BM68" s="141">
        <v>1.19</v>
      </c>
      <c r="BN68" s="141">
        <v>1.1399999999999999</v>
      </c>
      <c r="BO68" s="141">
        <v>1.19</v>
      </c>
      <c r="BP68" s="141">
        <v>1.19</v>
      </c>
      <c r="BS68" s="153">
        <v>2</v>
      </c>
      <c r="BT68" s="141">
        <v>1.24</v>
      </c>
      <c r="BU68" s="141">
        <v>1.24</v>
      </c>
      <c r="BV68" s="141">
        <v>1.24</v>
      </c>
      <c r="BW68" s="141">
        <v>1.26</v>
      </c>
      <c r="BX68" s="141">
        <v>1.2</v>
      </c>
      <c r="BY68" s="141">
        <v>1.19</v>
      </c>
      <c r="BZ68" s="141">
        <v>1.19</v>
      </c>
      <c r="CA68" s="141">
        <v>1.24</v>
      </c>
      <c r="CB68" s="141">
        <v>1.24</v>
      </c>
      <c r="CC68" s="141">
        <v>1.24</v>
      </c>
      <c r="CD68" s="141">
        <v>1.26</v>
      </c>
      <c r="CE68" s="141">
        <v>1.2</v>
      </c>
      <c r="CF68" s="141">
        <v>1.19</v>
      </c>
      <c r="CG68" s="141">
        <v>1.19</v>
      </c>
      <c r="CH68" s="141">
        <v>1.24</v>
      </c>
      <c r="CI68" s="141">
        <v>1.24</v>
      </c>
      <c r="CJ68" s="141">
        <v>1.24</v>
      </c>
      <c r="CK68" s="141">
        <v>1.26</v>
      </c>
      <c r="CL68" s="141">
        <v>1.2</v>
      </c>
      <c r="CM68" s="141">
        <v>1.19</v>
      </c>
      <c r="CN68" s="141">
        <v>1.19</v>
      </c>
      <c r="CO68" s="141">
        <v>1.24</v>
      </c>
      <c r="CP68" s="141">
        <v>1.24</v>
      </c>
      <c r="CQ68" s="141">
        <v>1.24</v>
      </c>
      <c r="CR68" s="141">
        <v>1.26</v>
      </c>
      <c r="CS68" s="141">
        <v>1.2</v>
      </c>
      <c r="CT68" s="141">
        <v>1.19</v>
      </c>
      <c r="CU68" s="141">
        <v>1.19</v>
      </c>
      <c r="CV68" s="141">
        <v>1.2</v>
      </c>
      <c r="CW68" s="141">
        <v>1.19</v>
      </c>
      <c r="CX68" s="141">
        <v>1.19</v>
      </c>
    </row>
    <row r="69" spans="1:102" x14ac:dyDescent="0.35">
      <c r="A69" s="153">
        <v>2.0009999999999999</v>
      </c>
      <c r="B69" s="82"/>
      <c r="C69" s="143"/>
      <c r="D69" s="141">
        <f>IF(Calculator!$D$5&gt;15, Data!BT69,Data!AL69)</f>
        <v>1.1499999999999999</v>
      </c>
      <c r="E69" s="141">
        <f>IF(Calculator!$D$5&gt;15, Data!BU69,Data!AM69)</f>
        <v>1.1499999999999999</v>
      </c>
      <c r="F69" s="141">
        <f>IF(Calculator!$D$5&gt;15, Data!BV69,Data!AN69)</f>
        <v>1.1599999999999999</v>
      </c>
      <c r="G69" s="141">
        <f>IF(Calculator!$D$5&gt;10, Data!BW69,Data!AO69)</f>
        <v>1.17</v>
      </c>
      <c r="H69" s="141">
        <f>IF(Calculator!$D$5&gt;10, Data!BX69,Data!AP69)</f>
        <v>1.1399999999999999</v>
      </c>
      <c r="I69" s="141">
        <f>IF(Calculator!$D$5&gt;10, Data!BY69,Data!AQ69)</f>
        <v>1.22</v>
      </c>
      <c r="J69" s="141">
        <f>IF(Calculator!$D$5&gt;10, Data!BZ69,Data!AR69)</f>
        <v>1.22</v>
      </c>
      <c r="K69" s="141">
        <f>IF(Calculator!$D$5&gt;15, Data!CA69,Data!AS69)</f>
        <v>1.1499999999999999</v>
      </c>
      <c r="L69" s="141">
        <f>IF(Calculator!$D$5&gt;15, Data!CB69,Data!AT69)</f>
        <v>1.1499999999999999</v>
      </c>
      <c r="M69" s="141">
        <f>IF(Calculator!$D$5&gt;15, Data!CC69,Data!AU69)</f>
        <v>1.1599999999999999</v>
      </c>
      <c r="N69" s="141">
        <f>IF(Calculator!$D$5&gt;10, Data!CD69,Data!AV69)</f>
        <v>1.17</v>
      </c>
      <c r="O69" s="141">
        <f>IF(Calculator!$D$5&gt;10, Data!CE69,Data!AW69)</f>
        <v>1.1399999999999999</v>
      </c>
      <c r="P69" s="141">
        <f>IF(Calculator!$D$5&gt;10, Data!CF69,Data!AX69)</f>
        <v>1.22</v>
      </c>
      <c r="Q69" s="141">
        <f>IF(Calculator!$D$5&gt;10, Data!CG69,Data!AY69)</f>
        <v>1.22</v>
      </c>
      <c r="R69" s="141">
        <f>IF(Calculator!$D$5&gt;15, Data!CH69,Data!AZ69)</f>
        <v>1.1499999999999999</v>
      </c>
      <c r="S69" s="141">
        <f>IF(Calculator!$D$5&gt;15, Data!CI69,Data!BA69)</f>
        <v>1.1499999999999999</v>
      </c>
      <c r="T69" s="141">
        <f>IF(Calculator!$D$5&gt;15, Data!CJ69,Data!BB69)</f>
        <v>1.1599999999999999</v>
      </c>
      <c r="U69" s="141">
        <f>IF(Calculator!$D$5&gt;10, Data!CK69,Data!BC69)</f>
        <v>1.17</v>
      </c>
      <c r="V69" s="141">
        <f>IF(Calculator!$D$5&gt;10, Data!CL69,Data!BD69)</f>
        <v>1.1399999999999999</v>
      </c>
      <c r="W69" s="141">
        <f>IF(Calculator!$D$5&gt;10, Data!CM69,Data!BE69)</f>
        <v>1.22</v>
      </c>
      <c r="X69" s="141">
        <f>IF(Calculator!$D$5&gt;10, Data!CN69,Data!BF69)</f>
        <v>1.22</v>
      </c>
      <c r="Y69" s="141">
        <f>IF(Calculator!$D$5&gt;15, Data!CO69,Data!BG69)</f>
        <v>1.1499999999999999</v>
      </c>
      <c r="Z69" s="141">
        <f>IF(Calculator!$D$5&gt;15, Data!CP69,Data!BH69)</f>
        <v>1.1499999999999999</v>
      </c>
      <c r="AA69" s="141">
        <f>IF(Calculator!$D$5&gt;15, Data!CQ69,Data!BI69)</f>
        <v>1.1599999999999999</v>
      </c>
      <c r="AB69" s="141">
        <f>IF(Calculator!$D$5&gt;10, Data!CR69,Data!BJ69)</f>
        <v>1.17</v>
      </c>
      <c r="AC69" s="141">
        <f>IF(Calculator!$D$5&gt;10, Data!CS69,Data!BK69)</f>
        <v>1.1399999999999999</v>
      </c>
      <c r="AD69" s="141">
        <f>IF(Calculator!$D$5&gt;10, Data!CT69,Data!BL69)</f>
        <v>1.22</v>
      </c>
      <c r="AE69" s="141">
        <f>IF(Calculator!$D$5&gt;10, Data!CU69,Data!BM69)</f>
        <v>1.22</v>
      </c>
      <c r="AF69" s="141">
        <f>IF(Calculator!$D$5&gt;10, Data!CV69,Data!BN69)</f>
        <v>1.1399999999999999</v>
      </c>
      <c r="AG69" s="141">
        <f>IF(Calculator!$D$5&gt;10, Data!CW69,Data!BO69)</f>
        <v>1.22</v>
      </c>
      <c r="AH69" s="141">
        <f>IF(Calculator!$D$5&gt;10, Data!CX69,Data!BP69)</f>
        <v>1.22</v>
      </c>
      <c r="AK69" s="153">
        <v>2.0009999999999999</v>
      </c>
      <c r="AL69" s="141">
        <v>1.1499999999999999</v>
      </c>
      <c r="AM69" s="141">
        <v>1.1499999999999999</v>
      </c>
      <c r="AN69" s="152">
        <v>1.1599999999999999</v>
      </c>
      <c r="AO69" s="141">
        <v>1.17</v>
      </c>
      <c r="AP69" s="141">
        <v>1.1399999999999999</v>
      </c>
      <c r="AQ69" s="141">
        <v>1.22</v>
      </c>
      <c r="AR69" s="141">
        <v>1.22</v>
      </c>
      <c r="AS69" s="141">
        <v>1.1499999999999999</v>
      </c>
      <c r="AT69" s="141">
        <v>1.1499999999999999</v>
      </c>
      <c r="AU69" s="152">
        <v>1.1599999999999999</v>
      </c>
      <c r="AV69" s="141">
        <v>1.17</v>
      </c>
      <c r="AW69" s="141">
        <v>1.1399999999999999</v>
      </c>
      <c r="AX69" s="141">
        <v>1.22</v>
      </c>
      <c r="AY69" s="141">
        <v>1.22</v>
      </c>
      <c r="AZ69" s="141">
        <v>1.1499999999999999</v>
      </c>
      <c r="BA69" s="141">
        <v>1.1499999999999999</v>
      </c>
      <c r="BB69" s="152">
        <v>1.1599999999999999</v>
      </c>
      <c r="BC69" s="141">
        <v>1.17</v>
      </c>
      <c r="BD69" s="141">
        <v>1.1399999999999999</v>
      </c>
      <c r="BE69" s="141">
        <v>1.22</v>
      </c>
      <c r="BF69" s="141">
        <v>1.22</v>
      </c>
      <c r="BG69" s="141">
        <v>1.1499999999999999</v>
      </c>
      <c r="BH69" s="141">
        <v>1.1499999999999999</v>
      </c>
      <c r="BI69" s="152">
        <v>1.1599999999999999</v>
      </c>
      <c r="BJ69" s="141">
        <v>1.17</v>
      </c>
      <c r="BK69" s="141">
        <v>1.1399999999999999</v>
      </c>
      <c r="BL69" s="141">
        <v>1.22</v>
      </c>
      <c r="BM69" s="141">
        <v>1.22</v>
      </c>
      <c r="BN69" s="141">
        <v>1.1399999999999999</v>
      </c>
      <c r="BO69" s="141">
        <v>1.22</v>
      </c>
      <c r="BP69" s="141">
        <v>1.22</v>
      </c>
      <c r="BS69" s="153">
        <v>2.0009999999999999</v>
      </c>
      <c r="BT69" s="141">
        <v>1.24</v>
      </c>
      <c r="BU69" s="141">
        <v>1.24</v>
      </c>
      <c r="BV69" s="141">
        <v>1.24</v>
      </c>
      <c r="BW69" s="141">
        <v>1.26</v>
      </c>
      <c r="BX69" s="141">
        <v>1.2</v>
      </c>
      <c r="BY69" s="141">
        <v>1.22</v>
      </c>
      <c r="BZ69" s="141">
        <v>1.22</v>
      </c>
      <c r="CA69" s="141">
        <v>1.24</v>
      </c>
      <c r="CB69" s="141">
        <v>1.24</v>
      </c>
      <c r="CC69" s="141">
        <v>1.24</v>
      </c>
      <c r="CD69" s="141">
        <v>1.26</v>
      </c>
      <c r="CE69" s="141">
        <v>1.2</v>
      </c>
      <c r="CF69" s="141">
        <v>1.22</v>
      </c>
      <c r="CG69" s="141">
        <v>1.22</v>
      </c>
      <c r="CH69" s="141">
        <v>1.24</v>
      </c>
      <c r="CI69" s="141">
        <v>1.24</v>
      </c>
      <c r="CJ69" s="141">
        <v>1.24</v>
      </c>
      <c r="CK69" s="141">
        <v>1.26</v>
      </c>
      <c r="CL69" s="141">
        <v>1.2</v>
      </c>
      <c r="CM69" s="141">
        <v>1.22</v>
      </c>
      <c r="CN69" s="141">
        <v>1.22</v>
      </c>
      <c r="CO69" s="141">
        <v>1.24</v>
      </c>
      <c r="CP69" s="141">
        <v>1.24</v>
      </c>
      <c r="CQ69" s="141">
        <v>1.24</v>
      </c>
      <c r="CR69" s="141">
        <v>1.26</v>
      </c>
      <c r="CS69" s="141">
        <v>1.2</v>
      </c>
      <c r="CT69" s="141">
        <v>1.22</v>
      </c>
      <c r="CU69" s="141">
        <v>1.22</v>
      </c>
      <c r="CV69" s="141">
        <v>1.2</v>
      </c>
      <c r="CW69" s="141">
        <v>1.22</v>
      </c>
      <c r="CX69" s="141">
        <v>1.22</v>
      </c>
    </row>
    <row r="70" spans="1:102" x14ac:dyDescent="0.35">
      <c r="A70" s="67">
        <v>4</v>
      </c>
      <c r="B70" s="82">
        <v>1.2</v>
      </c>
      <c r="C70" s="143">
        <v>1.2</v>
      </c>
      <c r="D70" s="141">
        <f>IF(Calculator!$D$5&gt;15, Data!BT70,Data!AL70)</f>
        <v>1.1499999999999999</v>
      </c>
      <c r="E70" s="141">
        <f>IF(Calculator!$D$5&gt;15, Data!BU70,Data!AM70)</f>
        <v>1.1499999999999999</v>
      </c>
      <c r="F70" s="141">
        <f>IF(Calculator!$D$5&gt;15, Data!BV70,Data!AN70)</f>
        <v>1.1599999999999999</v>
      </c>
      <c r="G70" s="141">
        <f>IF(Calculator!$D$5&gt;10, Data!BW70,Data!AO70)</f>
        <v>1.17</v>
      </c>
      <c r="H70" s="141">
        <f>IF(Calculator!$D$5&gt;10, Data!BX70,Data!AP70)</f>
        <v>1.1399999999999999</v>
      </c>
      <c r="I70" s="141">
        <f>IF(Calculator!$D$5&gt;10, Data!BY70,Data!AQ70)</f>
        <v>1.22</v>
      </c>
      <c r="J70" s="141">
        <f>IF(Calculator!$D$5&gt;10, Data!BZ70,Data!AR70)</f>
        <v>1.22</v>
      </c>
      <c r="K70" s="141">
        <f>IF(Calculator!$D$5&gt;15, Data!CA70,Data!AS70)</f>
        <v>1.1499999999999999</v>
      </c>
      <c r="L70" s="141">
        <f>IF(Calculator!$D$5&gt;15, Data!CB70,Data!AT70)</f>
        <v>1.1499999999999999</v>
      </c>
      <c r="M70" s="141">
        <f>IF(Calculator!$D$5&gt;15, Data!CC70,Data!AU70)</f>
        <v>1.1599999999999999</v>
      </c>
      <c r="N70" s="141">
        <f>IF(Calculator!$D$5&gt;10, Data!CD70,Data!AV70)</f>
        <v>1.17</v>
      </c>
      <c r="O70" s="141">
        <f>IF(Calculator!$D$5&gt;10, Data!CE70,Data!AW70)</f>
        <v>1.1399999999999999</v>
      </c>
      <c r="P70" s="141">
        <f>IF(Calculator!$D$5&gt;10, Data!CF70,Data!AX70)</f>
        <v>1.22</v>
      </c>
      <c r="Q70" s="141">
        <f>IF(Calculator!$D$5&gt;10, Data!CG70,Data!AY70)</f>
        <v>1.22</v>
      </c>
      <c r="R70" s="141">
        <f>IF(Calculator!$D$5&gt;15, Data!CH70,Data!AZ70)</f>
        <v>1.1499999999999999</v>
      </c>
      <c r="S70" s="141">
        <f>IF(Calculator!$D$5&gt;15, Data!CI70,Data!BA70)</f>
        <v>1.1499999999999999</v>
      </c>
      <c r="T70" s="141">
        <f>IF(Calculator!$D$5&gt;15, Data!CJ70,Data!BB70)</f>
        <v>1.1599999999999999</v>
      </c>
      <c r="U70" s="141">
        <f>IF(Calculator!$D$5&gt;10, Data!CK70,Data!BC70)</f>
        <v>1.17</v>
      </c>
      <c r="V70" s="141">
        <f>IF(Calculator!$D$5&gt;10, Data!CL70,Data!BD70)</f>
        <v>1.1399999999999999</v>
      </c>
      <c r="W70" s="141">
        <f>IF(Calculator!$D$5&gt;10, Data!CM70,Data!BE70)</f>
        <v>1.22</v>
      </c>
      <c r="X70" s="141">
        <f>IF(Calculator!$D$5&gt;10, Data!CN70,Data!BF70)</f>
        <v>1.22</v>
      </c>
      <c r="Y70" s="141">
        <f>IF(Calculator!$D$5&gt;15, Data!CO70,Data!BG70)</f>
        <v>1.1499999999999999</v>
      </c>
      <c r="Z70" s="141">
        <f>IF(Calculator!$D$5&gt;15, Data!CP70,Data!BH70)</f>
        <v>1.1499999999999999</v>
      </c>
      <c r="AA70" s="141">
        <f>IF(Calculator!$D$5&gt;15, Data!CQ70,Data!BI70)</f>
        <v>1.1599999999999999</v>
      </c>
      <c r="AB70" s="141">
        <f>IF(Calculator!$D$5&gt;10, Data!CR70,Data!BJ70)</f>
        <v>1.17</v>
      </c>
      <c r="AC70" s="141">
        <f>IF(Calculator!$D$5&gt;10, Data!CS70,Data!BK70)</f>
        <v>1.1399999999999999</v>
      </c>
      <c r="AD70" s="141">
        <f>IF(Calculator!$D$5&gt;10, Data!CT70,Data!BL70)</f>
        <v>1.22</v>
      </c>
      <c r="AE70" s="141">
        <f>IF(Calculator!$D$5&gt;10, Data!CU70,Data!BM70)</f>
        <v>1.22</v>
      </c>
      <c r="AF70" s="141">
        <f>IF(Calculator!$D$5&gt;10, Data!CV70,Data!BN70)</f>
        <v>1.1399999999999999</v>
      </c>
      <c r="AG70" s="141">
        <f>IF(Calculator!$D$5&gt;10, Data!CW70,Data!BO70)</f>
        <v>1.22</v>
      </c>
      <c r="AH70" s="141">
        <f>IF(Calculator!$D$5&gt;10, Data!CX70,Data!BP70)</f>
        <v>1.22</v>
      </c>
      <c r="AK70" s="64">
        <v>4</v>
      </c>
      <c r="AL70" s="141">
        <v>1.1499999999999999</v>
      </c>
      <c r="AM70" s="141">
        <v>1.1499999999999999</v>
      </c>
      <c r="AN70" s="152">
        <v>1.1599999999999999</v>
      </c>
      <c r="AO70" s="141">
        <v>1.17</v>
      </c>
      <c r="AP70" s="141">
        <v>1.1399999999999999</v>
      </c>
      <c r="AQ70" s="141">
        <v>1.22</v>
      </c>
      <c r="AR70" s="141">
        <v>1.22</v>
      </c>
      <c r="AS70" s="141">
        <v>1.1499999999999999</v>
      </c>
      <c r="AT70" s="141">
        <v>1.1499999999999999</v>
      </c>
      <c r="AU70" s="152">
        <v>1.1599999999999999</v>
      </c>
      <c r="AV70" s="141">
        <v>1.17</v>
      </c>
      <c r="AW70" s="141">
        <v>1.1399999999999999</v>
      </c>
      <c r="AX70" s="141">
        <v>1.22</v>
      </c>
      <c r="AY70" s="141">
        <v>1.22</v>
      </c>
      <c r="AZ70" s="141">
        <v>1.1499999999999999</v>
      </c>
      <c r="BA70" s="141">
        <v>1.1499999999999999</v>
      </c>
      <c r="BB70" s="152">
        <v>1.1599999999999999</v>
      </c>
      <c r="BC70" s="141">
        <v>1.17</v>
      </c>
      <c r="BD70" s="141">
        <v>1.1399999999999999</v>
      </c>
      <c r="BE70" s="141">
        <v>1.22</v>
      </c>
      <c r="BF70" s="141">
        <v>1.22</v>
      </c>
      <c r="BG70" s="141">
        <v>1.1499999999999999</v>
      </c>
      <c r="BH70" s="141">
        <v>1.1499999999999999</v>
      </c>
      <c r="BI70" s="152">
        <v>1.1599999999999999</v>
      </c>
      <c r="BJ70" s="141">
        <v>1.17</v>
      </c>
      <c r="BK70" s="141">
        <v>1.1399999999999999</v>
      </c>
      <c r="BL70" s="141">
        <v>1.22</v>
      </c>
      <c r="BM70" s="141">
        <v>1.22</v>
      </c>
      <c r="BN70" s="141">
        <v>1.1399999999999999</v>
      </c>
      <c r="BO70" s="141">
        <v>1.22</v>
      </c>
      <c r="BP70" s="141">
        <v>1.22</v>
      </c>
      <c r="BS70" s="64">
        <v>4</v>
      </c>
      <c r="BT70" s="141">
        <v>1.24</v>
      </c>
      <c r="BU70" s="141">
        <v>1.24</v>
      </c>
      <c r="BV70" s="141">
        <v>1.24</v>
      </c>
      <c r="BW70" s="141">
        <v>1.26</v>
      </c>
      <c r="BX70" s="141">
        <v>1.2</v>
      </c>
      <c r="BY70" s="141">
        <v>1.22</v>
      </c>
      <c r="BZ70" s="141">
        <v>1.22</v>
      </c>
      <c r="CA70" s="141">
        <v>1.24</v>
      </c>
      <c r="CB70" s="141">
        <v>1.24</v>
      </c>
      <c r="CC70" s="141">
        <v>1.24</v>
      </c>
      <c r="CD70" s="141">
        <v>1.26</v>
      </c>
      <c r="CE70" s="141">
        <v>1.2</v>
      </c>
      <c r="CF70" s="141">
        <v>1.22</v>
      </c>
      <c r="CG70" s="141">
        <v>1.22</v>
      </c>
      <c r="CH70" s="141">
        <v>1.24</v>
      </c>
      <c r="CI70" s="141">
        <v>1.24</v>
      </c>
      <c r="CJ70" s="141">
        <v>1.24</v>
      </c>
      <c r="CK70" s="141">
        <v>1.26</v>
      </c>
      <c r="CL70" s="141">
        <v>1.2</v>
      </c>
      <c r="CM70" s="141">
        <v>1.22</v>
      </c>
      <c r="CN70" s="141">
        <v>1.22</v>
      </c>
      <c r="CO70" s="141">
        <v>1.24</v>
      </c>
      <c r="CP70" s="141">
        <v>1.24</v>
      </c>
      <c r="CQ70" s="141">
        <v>1.24</v>
      </c>
      <c r="CR70" s="141">
        <v>1.26</v>
      </c>
      <c r="CS70" s="141">
        <v>1.2</v>
      </c>
      <c r="CT70" s="141">
        <v>1.22</v>
      </c>
      <c r="CU70" s="141">
        <v>1.22</v>
      </c>
      <c r="CV70" s="141">
        <v>1.2</v>
      </c>
      <c r="CW70" s="141">
        <v>1.22</v>
      </c>
      <c r="CX70" s="141">
        <v>1.22</v>
      </c>
    </row>
    <row r="71" spans="1:102" x14ac:dyDescent="0.35">
      <c r="A71" s="67">
        <v>4.0010000000000003</v>
      </c>
      <c r="B71" s="82">
        <v>1.2</v>
      </c>
      <c r="C71" s="143">
        <v>1.2</v>
      </c>
      <c r="D71" s="141">
        <f>IF(Calculator!$D$5&gt;15, Data!BT71,Data!AL71)</f>
        <v>1.1499999999999999</v>
      </c>
      <c r="E71" s="141">
        <f>IF(Calculator!$D$5&gt;15, Data!BU71,Data!AM71)</f>
        <v>1.1499999999999999</v>
      </c>
      <c r="F71" s="141">
        <f>IF(Calculator!$D$5&gt;15, Data!BV71,Data!AN71)</f>
        <v>1.1599999999999999</v>
      </c>
      <c r="G71" s="141">
        <f>IF(Calculator!$D$5&gt;10, Data!BW71,Data!AO71)</f>
        <v>1.21</v>
      </c>
      <c r="H71" s="141">
        <f>IF(Calculator!$D$5&gt;10, Data!BX71,Data!AP71)</f>
        <v>1.1599999999999999</v>
      </c>
      <c r="I71" s="141">
        <f>IF(Calculator!$D$5&gt;10, Data!BY71,Data!AQ71)</f>
        <v>1.22</v>
      </c>
      <c r="J71" s="141">
        <f>IF(Calculator!$D$5&gt;10, Data!BZ71,Data!AR71)</f>
        <v>1.22</v>
      </c>
      <c r="K71" s="141">
        <f>IF(Calculator!$D$5&gt;15, Data!CA71,Data!AS71)</f>
        <v>1.1499999999999999</v>
      </c>
      <c r="L71" s="141">
        <f>IF(Calculator!$D$5&gt;15, Data!CB71,Data!AT71)</f>
        <v>1.1499999999999999</v>
      </c>
      <c r="M71" s="141">
        <f>IF(Calculator!$D$5&gt;15, Data!CC71,Data!AU71)</f>
        <v>1.1599999999999999</v>
      </c>
      <c r="N71" s="141">
        <f>IF(Calculator!$D$5&gt;10, Data!CD71,Data!AV71)</f>
        <v>1.21</v>
      </c>
      <c r="O71" s="141">
        <f>IF(Calculator!$D$5&gt;10, Data!CE71,Data!AW71)</f>
        <v>1.1599999999999999</v>
      </c>
      <c r="P71" s="141">
        <f>IF(Calculator!$D$5&gt;10, Data!CF71,Data!AX71)</f>
        <v>1.22</v>
      </c>
      <c r="Q71" s="141">
        <f>IF(Calculator!$D$5&gt;10, Data!CG71,Data!AY71)</f>
        <v>1.22</v>
      </c>
      <c r="R71" s="141">
        <f>IF(Calculator!$D$5&gt;15, Data!CH71,Data!AZ71)</f>
        <v>1.1499999999999999</v>
      </c>
      <c r="S71" s="141">
        <f>IF(Calculator!$D$5&gt;15, Data!CI71,Data!BA71)</f>
        <v>1.1499999999999999</v>
      </c>
      <c r="T71" s="141">
        <f>IF(Calculator!$D$5&gt;15, Data!CJ71,Data!BB71)</f>
        <v>1.1599999999999999</v>
      </c>
      <c r="U71" s="141">
        <f>IF(Calculator!$D$5&gt;10, Data!CK71,Data!BC71)</f>
        <v>1.21</v>
      </c>
      <c r="V71" s="141">
        <f>IF(Calculator!$D$5&gt;10, Data!CL71,Data!BD71)</f>
        <v>1.1599999999999999</v>
      </c>
      <c r="W71" s="141">
        <f>IF(Calculator!$D$5&gt;10, Data!CM71,Data!BE71)</f>
        <v>1.22</v>
      </c>
      <c r="X71" s="141">
        <f>IF(Calculator!$D$5&gt;10, Data!CN71,Data!BF71)</f>
        <v>1.22</v>
      </c>
      <c r="Y71" s="141">
        <f>IF(Calculator!$D$5&gt;15, Data!CO71,Data!BG71)</f>
        <v>1.1499999999999999</v>
      </c>
      <c r="Z71" s="141">
        <f>IF(Calculator!$D$5&gt;15, Data!CP71,Data!BH71)</f>
        <v>1.1499999999999999</v>
      </c>
      <c r="AA71" s="141">
        <f>IF(Calculator!$D$5&gt;15, Data!CQ71,Data!BI71)</f>
        <v>1.1599999999999999</v>
      </c>
      <c r="AB71" s="141">
        <f>IF(Calculator!$D$5&gt;10, Data!CR71,Data!BJ71)</f>
        <v>1.21</v>
      </c>
      <c r="AC71" s="141">
        <f>IF(Calculator!$D$5&gt;10, Data!CS71,Data!BK71)</f>
        <v>1.1599999999999999</v>
      </c>
      <c r="AD71" s="141">
        <f>IF(Calculator!$D$5&gt;10, Data!CT71,Data!BL71)</f>
        <v>1.22</v>
      </c>
      <c r="AE71" s="141">
        <f>IF(Calculator!$D$5&gt;10, Data!CU71,Data!BM71)</f>
        <v>1.22</v>
      </c>
      <c r="AF71" s="141">
        <f>IF(Calculator!$D$5&gt;10, Data!CV71,Data!BN71)</f>
        <v>1.1599999999999999</v>
      </c>
      <c r="AG71" s="141">
        <f>IF(Calculator!$D$5&gt;10, Data!CW71,Data!BO71)</f>
        <v>1.22</v>
      </c>
      <c r="AH71" s="141">
        <f>IF(Calculator!$D$5&gt;10, Data!CX71,Data!BP71)</f>
        <v>1.22</v>
      </c>
      <c r="AK71" s="64">
        <v>4.0010000000000003</v>
      </c>
      <c r="AL71" s="141">
        <v>1.1499999999999999</v>
      </c>
      <c r="AM71" s="141">
        <v>1.1499999999999999</v>
      </c>
      <c r="AN71" s="152">
        <v>1.1599999999999999</v>
      </c>
      <c r="AO71" s="141">
        <v>1.21</v>
      </c>
      <c r="AP71" s="141">
        <v>1.1599999999999999</v>
      </c>
      <c r="AQ71" s="141">
        <v>1.22</v>
      </c>
      <c r="AR71" s="141">
        <v>1.22</v>
      </c>
      <c r="AS71" s="141">
        <v>1.1499999999999999</v>
      </c>
      <c r="AT71" s="141">
        <v>1.1499999999999999</v>
      </c>
      <c r="AU71" s="152">
        <v>1.1599999999999999</v>
      </c>
      <c r="AV71" s="141">
        <v>1.21</v>
      </c>
      <c r="AW71" s="141">
        <v>1.1599999999999999</v>
      </c>
      <c r="AX71" s="141">
        <v>1.22</v>
      </c>
      <c r="AY71" s="141">
        <v>1.22</v>
      </c>
      <c r="AZ71" s="141">
        <v>1.1499999999999999</v>
      </c>
      <c r="BA71" s="141">
        <v>1.1499999999999999</v>
      </c>
      <c r="BB71" s="152">
        <v>1.1599999999999999</v>
      </c>
      <c r="BC71" s="141">
        <v>1.21</v>
      </c>
      <c r="BD71" s="141">
        <v>1.1599999999999999</v>
      </c>
      <c r="BE71" s="141">
        <v>1.22</v>
      </c>
      <c r="BF71" s="141">
        <v>1.22</v>
      </c>
      <c r="BG71" s="141">
        <v>1.1499999999999999</v>
      </c>
      <c r="BH71" s="141">
        <v>1.1499999999999999</v>
      </c>
      <c r="BI71" s="152">
        <v>1.1599999999999999</v>
      </c>
      <c r="BJ71" s="141">
        <v>1.21</v>
      </c>
      <c r="BK71" s="141">
        <v>1.1599999999999999</v>
      </c>
      <c r="BL71" s="141">
        <v>1.22</v>
      </c>
      <c r="BM71" s="141">
        <v>1.22</v>
      </c>
      <c r="BN71" s="141">
        <v>1.1599999999999999</v>
      </c>
      <c r="BO71" s="141">
        <v>1.22</v>
      </c>
      <c r="BP71" s="141">
        <v>1.22</v>
      </c>
      <c r="BS71" s="64">
        <v>4.0010000000000003</v>
      </c>
      <c r="BT71" s="141">
        <v>1.24</v>
      </c>
      <c r="BU71" s="141">
        <v>1.24</v>
      </c>
      <c r="BV71" s="141">
        <v>1.24</v>
      </c>
      <c r="BW71" s="141">
        <v>1.22</v>
      </c>
      <c r="BX71" s="141">
        <v>1.2</v>
      </c>
      <c r="BY71" s="141">
        <v>1.22</v>
      </c>
      <c r="BZ71" s="141">
        <v>1.22</v>
      </c>
      <c r="CA71" s="141">
        <v>1.24</v>
      </c>
      <c r="CB71" s="141">
        <v>1.24</v>
      </c>
      <c r="CC71" s="141">
        <v>1.24</v>
      </c>
      <c r="CD71" s="141">
        <v>1.22</v>
      </c>
      <c r="CE71" s="141">
        <v>1.2</v>
      </c>
      <c r="CF71" s="141">
        <v>1.22</v>
      </c>
      <c r="CG71" s="141">
        <v>1.22</v>
      </c>
      <c r="CH71" s="141">
        <v>1.24</v>
      </c>
      <c r="CI71" s="141">
        <v>1.24</v>
      </c>
      <c r="CJ71" s="141">
        <v>1.24</v>
      </c>
      <c r="CK71" s="141">
        <v>1.22</v>
      </c>
      <c r="CL71" s="141">
        <v>1.2</v>
      </c>
      <c r="CM71" s="141">
        <v>1.22</v>
      </c>
      <c r="CN71" s="141">
        <v>1.22</v>
      </c>
      <c r="CO71" s="141">
        <v>1.24</v>
      </c>
      <c r="CP71" s="141">
        <v>1.24</v>
      </c>
      <c r="CQ71" s="141">
        <v>1.24</v>
      </c>
      <c r="CR71" s="141">
        <v>1.22</v>
      </c>
      <c r="CS71" s="141">
        <v>1.2</v>
      </c>
      <c r="CT71" s="141">
        <v>1.22</v>
      </c>
      <c r="CU71" s="141">
        <v>1.22</v>
      </c>
      <c r="CV71" s="141">
        <v>1.2</v>
      </c>
      <c r="CW71" s="141">
        <v>1.22</v>
      </c>
      <c r="CX71" s="141">
        <v>1.22</v>
      </c>
    </row>
    <row r="72" spans="1:102" x14ac:dyDescent="0.35">
      <c r="A72" s="67">
        <v>6</v>
      </c>
      <c r="B72" s="82">
        <v>1.2</v>
      </c>
      <c r="C72" s="143">
        <v>1.2</v>
      </c>
      <c r="D72" s="141">
        <f>IF(Calculator!$D$5&gt;15, Data!BT72,Data!AL72)</f>
        <v>1.1499999999999999</v>
      </c>
      <c r="E72" s="141">
        <f>IF(Calculator!$D$5&gt;15, Data!BU72,Data!AM72)</f>
        <v>1.1499999999999999</v>
      </c>
      <c r="F72" s="141">
        <f>IF(Calculator!$D$5&gt;15, Data!BV72,Data!AN72)</f>
        <v>1.1599999999999999</v>
      </c>
      <c r="G72" s="141">
        <f>IF(Calculator!$D$5&gt;10, Data!BW72,Data!AO72)</f>
        <v>1.21</v>
      </c>
      <c r="H72" s="141">
        <f>IF(Calculator!$D$5&gt;10, Data!BX72,Data!AP72)</f>
        <v>1.1599999999999999</v>
      </c>
      <c r="I72" s="141">
        <f>IF(Calculator!$D$5&gt;10, Data!BY72,Data!AQ72)</f>
        <v>1.22</v>
      </c>
      <c r="J72" s="141">
        <f>IF(Calculator!$D$5&gt;10, Data!BZ72,Data!AR72)</f>
        <v>1.22</v>
      </c>
      <c r="K72" s="141">
        <f>IF(Calculator!$D$5&gt;15, Data!CA72,Data!AS72)</f>
        <v>1.1499999999999999</v>
      </c>
      <c r="L72" s="141">
        <f>IF(Calculator!$D$5&gt;15, Data!CB72,Data!AT72)</f>
        <v>1.1499999999999999</v>
      </c>
      <c r="M72" s="141">
        <f>IF(Calculator!$D$5&gt;15, Data!CC72,Data!AU72)</f>
        <v>1.1599999999999999</v>
      </c>
      <c r="N72" s="141">
        <f>IF(Calculator!$D$5&gt;10, Data!CD72,Data!AV72)</f>
        <v>1.21</v>
      </c>
      <c r="O72" s="141">
        <f>IF(Calculator!$D$5&gt;10, Data!CE72,Data!AW72)</f>
        <v>1.1599999999999999</v>
      </c>
      <c r="P72" s="141">
        <f>IF(Calculator!$D$5&gt;10, Data!CF72,Data!AX72)</f>
        <v>1.22</v>
      </c>
      <c r="Q72" s="141">
        <f>IF(Calculator!$D$5&gt;10, Data!CG72,Data!AY72)</f>
        <v>1.22</v>
      </c>
      <c r="R72" s="141">
        <f>IF(Calculator!$D$5&gt;15, Data!CH72,Data!AZ72)</f>
        <v>1.1499999999999999</v>
      </c>
      <c r="S72" s="141">
        <f>IF(Calculator!$D$5&gt;15, Data!CI72,Data!BA72)</f>
        <v>1.1499999999999999</v>
      </c>
      <c r="T72" s="141">
        <f>IF(Calculator!$D$5&gt;15, Data!CJ72,Data!BB72)</f>
        <v>1.1599999999999999</v>
      </c>
      <c r="U72" s="141">
        <f>IF(Calculator!$D$5&gt;10, Data!CK72,Data!BC72)</f>
        <v>1.21</v>
      </c>
      <c r="V72" s="141">
        <f>IF(Calculator!$D$5&gt;10, Data!CL72,Data!BD72)</f>
        <v>1.1599999999999999</v>
      </c>
      <c r="W72" s="141">
        <f>IF(Calculator!$D$5&gt;10, Data!CM72,Data!BE72)</f>
        <v>1.22</v>
      </c>
      <c r="X72" s="141">
        <f>IF(Calculator!$D$5&gt;10, Data!CN72,Data!BF72)</f>
        <v>1.22</v>
      </c>
      <c r="Y72" s="141">
        <f>IF(Calculator!$D$5&gt;15, Data!CO72,Data!BG72)</f>
        <v>1.1499999999999999</v>
      </c>
      <c r="Z72" s="141">
        <f>IF(Calculator!$D$5&gt;15, Data!CP72,Data!BH72)</f>
        <v>1.1499999999999999</v>
      </c>
      <c r="AA72" s="141">
        <f>IF(Calculator!$D$5&gt;15, Data!CQ72,Data!BI72)</f>
        <v>1.1599999999999999</v>
      </c>
      <c r="AB72" s="141">
        <f>IF(Calculator!$D$5&gt;10, Data!CR72,Data!BJ72)</f>
        <v>1.21</v>
      </c>
      <c r="AC72" s="141">
        <f>IF(Calculator!$D$5&gt;10, Data!CS72,Data!BK72)</f>
        <v>1.1599999999999999</v>
      </c>
      <c r="AD72" s="141">
        <f>IF(Calculator!$D$5&gt;10, Data!CT72,Data!BL72)</f>
        <v>1.22</v>
      </c>
      <c r="AE72" s="141">
        <f>IF(Calculator!$D$5&gt;10, Data!CU72,Data!BM72)</f>
        <v>1.22</v>
      </c>
      <c r="AF72" s="141">
        <f>IF(Calculator!$D$5&gt;10, Data!CV72,Data!BN72)</f>
        <v>1.1599999999999999</v>
      </c>
      <c r="AG72" s="141">
        <f>IF(Calculator!$D$5&gt;10, Data!CW72,Data!BO72)</f>
        <v>1.22</v>
      </c>
      <c r="AH72" s="141">
        <f>IF(Calculator!$D$5&gt;10, Data!CX72,Data!BP72)</f>
        <v>1.22</v>
      </c>
      <c r="AK72" s="64">
        <v>6</v>
      </c>
      <c r="AL72" s="141">
        <v>1.1499999999999999</v>
      </c>
      <c r="AM72" s="141">
        <v>1.1499999999999999</v>
      </c>
      <c r="AN72" s="152">
        <v>1.1599999999999999</v>
      </c>
      <c r="AO72" s="152">
        <v>1.21</v>
      </c>
      <c r="AP72" s="141">
        <v>1.1599999999999999</v>
      </c>
      <c r="AQ72" s="141">
        <v>1.22</v>
      </c>
      <c r="AR72" s="141">
        <v>1.22</v>
      </c>
      <c r="AS72" s="141">
        <v>1.1499999999999999</v>
      </c>
      <c r="AT72" s="141">
        <v>1.1499999999999999</v>
      </c>
      <c r="AU72" s="152">
        <v>1.1599999999999999</v>
      </c>
      <c r="AV72" s="152">
        <v>1.21</v>
      </c>
      <c r="AW72" s="141">
        <v>1.1599999999999999</v>
      </c>
      <c r="AX72" s="141">
        <v>1.22</v>
      </c>
      <c r="AY72" s="141">
        <v>1.22</v>
      </c>
      <c r="AZ72" s="141">
        <v>1.1499999999999999</v>
      </c>
      <c r="BA72" s="141">
        <v>1.1499999999999999</v>
      </c>
      <c r="BB72" s="152">
        <v>1.1599999999999999</v>
      </c>
      <c r="BC72" s="152">
        <v>1.21</v>
      </c>
      <c r="BD72" s="141">
        <v>1.1599999999999999</v>
      </c>
      <c r="BE72" s="141">
        <v>1.22</v>
      </c>
      <c r="BF72" s="141">
        <v>1.22</v>
      </c>
      <c r="BG72" s="141">
        <v>1.1499999999999999</v>
      </c>
      <c r="BH72" s="141">
        <v>1.1499999999999999</v>
      </c>
      <c r="BI72" s="152">
        <v>1.1599999999999999</v>
      </c>
      <c r="BJ72" s="152">
        <v>1.21</v>
      </c>
      <c r="BK72" s="141">
        <v>1.1599999999999999</v>
      </c>
      <c r="BL72" s="141">
        <v>1.22</v>
      </c>
      <c r="BM72" s="141">
        <v>1.22</v>
      </c>
      <c r="BN72" s="141">
        <v>1.1599999999999999</v>
      </c>
      <c r="BO72" s="141">
        <v>1.22</v>
      </c>
      <c r="BP72" s="141">
        <v>1.22</v>
      </c>
      <c r="BS72" s="64">
        <v>6</v>
      </c>
      <c r="BT72" s="141">
        <v>1.24</v>
      </c>
      <c r="BU72" s="141">
        <v>1.24</v>
      </c>
      <c r="BV72" s="141">
        <v>1.24</v>
      </c>
      <c r="BW72" s="141">
        <v>1.22</v>
      </c>
      <c r="BX72" s="141">
        <v>1.2</v>
      </c>
      <c r="BY72" s="141">
        <v>1.22</v>
      </c>
      <c r="BZ72" s="141">
        <v>1.22</v>
      </c>
      <c r="CA72" s="141">
        <v>1.24</v>
      </c>
      <c r="CB72" s="141">
        <v>1.24</v>
      </c>
      <c r="CC72" s="141">
        <v>1.24</v>
      </c>
      <c r="CD72" s="141">
        <v>1.22</v>
      </c>
      <c r="CE72" s="141">
        <v>1.2</v>
      </c>
      <c r="CF72" s="141">
        <v>1.22</v>
      </c>
      <c r="CG72" s="141">
        <v>1.22</v>
      </c>
      <c r="CH72" s="141">
        <v>1.24</v>
      </c>
      <c r="CI72" s="141">
        <v>1.24</v>
      </c>
      <c r="CJ72" s="141">
        <v>1.24</v>
      </c>
      <c r="CK72" s="141">
        <v>1.22</v>
      </c>
      <c r="CL72" s="141">
        <v>1.2</v>
      </c>
      <c r="CM72" s="141">
        <v>1.22</v>
      </c>
      <c r="CN72" s="141">
        <v>1.22</v>
      </c>
      <c r="CO72" s="141">
        <v>1.24</v>
      </c>
      <c r="CP72" s="141">
        <v>1.24</v>
      </c>
      <c r="CQ72" s="141">
        <v>1.24</v>
      </c>
      <c r="CR72" s="141">
        <v>1.22</v>
      </c>
      <c r="CS72" s="141">
        <v>1.2</v>
      </c>
      <c r="CT72" s="141">
        <v>1.22</v>
      </c>
      <c r="CU72" s="141">
        <v>1.22</v>
      </c>
      <c r="CV72" s="141">
        <v>1.2</v>
      </c>
      <c r="CW72" s="141">
        <v>1.22</v>
      </c>
      <c r="CX72" s="141">
        <v>1.22</v>
      </c>
    </row>
    <row r="73" spans="1:102" x14ac:dyDescent="0.35">
      <c r="A73" s="67">
        <v>6.0010000000000003</v>
      </c>
      <c r="B73" s="82">
        <v>1.2</v>
      </c>
      <c r="C73" s="143">
        <v>1.2</v>
      </c>
      <c r="D73" s="141">
        <f>IF(Calculator!$D$5&gt;15, Data!BT73,Data!AL73)</f>
        <v>0</v>
      </c>
      <c r="E73" s="141">
        <f>IF(Calculator!$D$5&gt;15, Data!BU73,Data!AM73)</f>
        <v>1.26</v>
      </c>
      <c r="F73" s="141">
        <f>IF(Calculator!$D$5&gt;15, Data!BV73,Data!AN73)</f>
        <v>1.24</v>
      </c>
      <c r="G73" s="141">
        <f>IF(Calculator!$D$5&gt;10, Data!BW73,Data!AO73)</f>
        <v>1.21</v>
      </c>
      <c r="H73" s="141">
        <f>IF(Calculator!$D$5&gt;10, Data!BX73,Data!AP73)</f>
        <v>1.1599999999999999</v>
      </c>
      <c r="I73" s="141">
        <f>IF(Calculator!$D$5&gt;10, Data!BY73,Data!AQ73)</f>
        <v>1.22</v>
      </c>
      <c r="J73" s="141">
        <f>IF(Calculator!$D$5&gt;10, Data!BZ73,Data!AR73)</f>
        <v>1.22</v>
      </c>
      <c r="K73" s="141">
        <f>IF(Calculator!$D$5&gt;15, Data!CA73,Data!AS73)</f>
        <v>0</v>
      </c>
      <c r="L73" s="141">
        <f>IF(Calculator!$D$5&gt;15, Data!CB73,Data!AT73)</f>
        <v>1.26</v>
      </c>
      <c r="M73" s="141">
        <f>IF(Calculator!$D$5&gt;15, Data!CC73,Data!AU73)</f>
        <v>1.24</v>
      </c>
      <c r="N73" s="141">
        <f>IF(Calculator!$D$5&gt;10, Data!CD73,Data!AV73)</f>
        <v>1.21</v>
      </c>
      <c r="O73" s="141">
        <f>IF(Calculator!$D$5&gt;10, Data!CE73,Data!AW73)</f>
        <v>1.1599999999999999</v>
      </c>
      <c r="P73" s="141">
        <f>IF(Calculator!$D$5&gt;10, Data!CF73,Data!AX73)</f>
        <v>1.22</v>
      </c>
      <c r="Q73" s="141">
        <f>IF(Calculator!$D$5&gt;10, Data!CG73,Data!AY73)</f>
        <v>1.22</v>
      </c>
      <c r="R73" s="141">
        <f>IF(Calculator!$D$5&gt;15, Data!CH73,Data!AZ73)</f>
        <v>0</v>
      </c>
      <c r="S73" s="141">
        <f>IF(Calculator!$D$5&gt;15, Data!CI73,Data!BA73)</f>
        <v>1.26</v>
      </c>
      <c r="T73" s="141">
        <f>IF(Calculator!$D$5&gt;15, Data!CJ73,Data!BB73)</f>
        <v>1.24</v>
      </c>
      <c r="U73" s="141">
        <f>IF(Calculator!$D$5&gt;10, Data!CK73,Data!BC73)</f>
        <v>1.21</v>
      </c>
      <c r="V73" s="141">
        <f>IF(Calculator!$D$5&gt;10, Data!CL73,Data!BD73)</f>
        <v>1.1599999999999999</v>
      </c>
      <c r="W73" s="141">
        <f>IF(Calculator!$D$5&gt;10, Data!CM73,Data!BE73)</f>
        <v>1.22</v>
      </c>
      <c r="X73" s="141">
        <f>IF(Calculator!$D$5&gt;10, Data!CN73,Data!BF73)</f>
        <v>1.22</v>
      </c>
      <c r="Y73" s="141">
        <f>IF(Calculator!$D$5&gt;15, Data!CO73,Data!BG73)</f>
        <v>0</v>
      </c>
      <c r="Z73" s="141">
        <f>IF(Calculator!$D$5&gt;15, Data!CP73,Data!BH73)</f>
        <v>1.26</v>
      </c>
      <c r="AA73" s="141">
        <f>IF(Calculator!$D$5&gt;15, Data!CQ73,Data!BI73)</f>
        <v>1.24</v>
      </c>
      <c r="AB73" s="141">
        <f>IF(Calculator!$D$5&gt;10, Data!CR73,Data!BJ73)</f>
        <v>1.21</v>
      </c>
      <c r="AC73" s="141">
        <f>IF(Calculator!$D$5&gt;10, Data!CS73,Data!BK73)</f>
        <v>1.1599999999999999</v>
      </c>
      <c r="AD73" s="141">
        <f>IF(Calculator!$D$5&gt;10, Data!CT73,Data!BL73)</f>
        <v>1.22</v>
      </c>
      <c r="AE73" s="141">
        <f>IF(Calculator!$D$5&gt;10, Data!CU73,Data!BM73)</f>
        <v>1.22</v>
      </c>
      <c r="AF73" s="141">
        <f>IF(Calculator!$D$5&gt;10, Data!CV73,Data!BN73)</f>
        <v>1.1599999999999999</v>
      </c>
      <c r="AG73" s="141">
        <f>IF(Calculator!$D$5&gt;10, Data!CW73,Data!BO73)</f>
        <v>1.22</v>
      </c>
      <c r="AH73" s="141">
        <f>IF(Calculator!$D$5&gt;10, Data!CX73,Data!BP73)</f>
        <v>1.22</v>
      </c>
      <c r="AK73" s="64">
        <v>6.0010000000000003</v>
      </c>
      <c r="AL73" s="141"/>
      <c r="AM73" s="141">
        <v>1.26</v>
      </c>
      <c r="AN73" s="152">
        <v>1.24</v>
      </c>
      <c r="AO73" s="152">
        <v>1.21</v>
      </c>
      <c r="AP73" s="141">
        <v>1.1599999999999999</v>
      </c>
      <c r="AQ73" s="141">
        <v>1.22</v>
      </c>
      <c r="AR73" s="141">
        <v>1.22</v>
      </c>
      <c r="AS73" s="141"/>
      <c r="AT73" s="141">
        <v>1.26</v>
      </c>
      <c r="AU73" s="152">
        <v>1.24</v>
      </c>
      <c r="AV73" s="152">
        <v>1.21</v>
      </c>
      <c r="AW73" s="141">
        <v>1.1599999999999999</v>
      </c>
      <c r="AX73" s="141">
        <v>1.22</v>
      </c>
      <c r="AY73" s="141">
        <v>1.22</v>
      </c>
      <c r="AZ73" s="141"/>
      <c r="BA73" s="141">
        <v>1.26</v>
      </c>
      <c r="BB73" s="152">
        <v>1.24</v>
      </c>
      <c r="BC73" s="152">
        <v>1.21</v>
      </c>
      <c r="BD73" s="141">
        <v>1.1599999999999999</v>
      </c>
      <c r="BE73" s="141">
        <v>1.22</v>
      </c>
      <c r="BF73" s="141">
        <v>1.22</v>
      </c>
      <c r="BG73" s="141"/>
      <c r="BH73" s="141">
        <v>1.26</v>
      </c>
      <c r="BI73" s="152">
        <v>1.24</v>
      </c>
      <c r="BJ73" s="152">
        <v>1.21</v>
      </c>
      <c r="BK73" s="141">
        <v>1.1599999999999999</v>
      </c>
      <c r="BL73" s="141">
        <v>1.22</v>
      </c>
      <c r="BM73" s="141">
        <v>1.22</v>
      </c>
      <c r="BN73" s="141">
        <v>1.1599999999999999</v>
      </c>
      <c r="BO73" s="141">
        <v>1.22</v>
      </c>
      <c r="BP73" s="141">
        <v>1.22</v>
      </c>
      <c r="BS73" s="64">
        <v>6.0010000000000003</v>
      </c>
      <c r="BT73" s="141"/>
      <c r="BU73" s="141">
        <v>1.3</v>
      </c>
      <c r="BV73" s="141">
        <v>1.27</v>
      </c>
      <c r="BW73" s="141">
        <v>1.22</v>
      </c>
      <c r="BX73" s="141">
        <v>1.2</v>
      </c>
      <c r="BY73" s="141">
        <v>1.22</v>
      </c>
      <c r="BZ73" s="141">
        <v>1.22</v>
      </c>
      <c r="CA73" s="141"/>
      <c r="CB73" s="141">
        <v>1.3</v>
      </c>
      <c r="CC73" s="141">
        <v>1.27</v>
      </c>
      <c r="CD73" s="141">
        <v>1.22</v>
      </c>
      <c r="CE73" s="141">
        <v>1.2</v>
      </c>
      <c r="CF73" s="141">
        <v>1.22</v>
      </c>
      <c r="CG73" s="141">
        <v>1.22</v>
      </c>
      <c r="CH73" s="141"/>
      <c r="CI73" s="141">
        <v>1.3</v>
      </c>
      <c r="CJ73" s="141">
        <v>1.27</v>
      </c>
      <c r="CK73" s="141">
        <v>1.22</v>
      </c>
      <c r="CL73" s="141">
        <v>1.2</v>
      </c>
      <c r="CM73" s="141">
        <v>1.22</v>
      </c>
      <c r="CN73" s="141">
        <v>1.22</v>
      </c>
      <c r="CO73" s="141"/>
      <c r="CP73" s="141">
        <v>1.3</v>
      </c>
      <c r="CQ73" s="141">
        <v>1.27</v>
      </c>
      <c r="CR73" s="141">
        <v>1.22</v>
      </c>
      <c r="CS73" s="141">
        <v>1.2</v>
      </c>
      <c r="CT73" s="141">
        <v>1.22</v>
      </c>
      <c r="CU73" s="141">
        <v>1.22</v>
      </c>
      <c r="CV73" s="141">
        <v>1.2</v>
      </c>
      <c r="CW73" s="141">
        <v>1.22</v>
      </c>
      <c r="CX73" s="141">
        <v>1.22</v>
      </c>
    </row>
    <row r="74" spans="1:102" x14ac:dyDescent="0.35">
      <c r="A74" s="67">
        <v>8</v>
      </c>
      <c r="B74" s="82">
        <v>1.2</v>
      </c>
      <c r="C74" s="143">
        <v>1.2</v>
      </c>
      <c r="D74" s="141">
        <f>IF(Calculator!$D$5&gt;15, Data!BT74,Data!AL74)</f>
        <v>0</v>
      </c>
      <c r="E74" s="141">
        <f>IF(Calculator!$D$5&gt;15, Data!BU74,Data!AM74)</f>
        <v>1.26</v>
      </c>
      <c r="F74" s="141">
        <f>IF(Calculator!$D$5&gt;15, Data!BV74,Data!AN74)</f>
        <v>1.24</v>
      </c>
      <c r="G74" s="141">
        <f>IF(Calculator!$D$5&gt;10, Data!BW74,Data!AO74)</f>
        <v>1.21</v>
      </c>
      <c r="H74" s="141">
        <f>IF(Calculator!$D$5&gt;10, Data!BX74,Data!AP74)</f>
        <v>1.1599999999999999</v>
      </c>
      <c r="I74" s="141">
        <f>IF(Calculator!$D$5&gt;10, Data!BY74,Data!AQ74)</f>
        <v>1.22</v>
      </c>
      <c r="J74" s="141">
        <f>IF(Calculator!$D$5&gt;10, Data!BZ74,Data!AR74)</f>
        <v>1.22</v>
      </c>
      <c r="K74" s="141">
        <f>IF(Calculator!$D$5&gt;15, Data!CA74,Data!AS74)</f>
        <v>0</v>
      </c>
      <c r="L74" s="141">
        <f>IF(Calculator!$D$5&gt;15, Data!CB74,Data!AT74)</f>
        <v>1.26</v>
      </c>
      <c r="M74" s="141">
        <f>IF(Calculator!$D$5&gt;15, Data!CC74,Data!AU74)</f>
        <v>1.24</v>
      </c>
      <c r="N74" s="141">
        <f>IF(Calculator!$D$5&gt;10, Data!CD74,Data!AV74)</f>
        <v>1.21</v>
      </c>
      <c r="O74" s="141">
        <f>IF(Calculator!$D$5&gt;10, Data!CE74,Data!AW74)</f>
        <v>1.1599999999999999</v>
      </c>
      <c r="P74" s="141">
        <f>IF(Calculator!$D$5&gt;10, Data!CF74,Data!AX74)</f>
        <v>1.22</v>
      </c>
      <c r="Q74" s="141">
        <f>IF(Calculator!$D$5&gt;10, Data!CG74,Data!AY74)</f>
        <v>1.22</v>
      </c>
      <c r="R74" s="141">
        <f>IF(Calculator!$D$5&gt;15, Data!CH74,Data!AZ74)</f>
        <v>0</v>
      </c>
      <c r="S74" s="141">
        <f>IF(Calculator!$D$5&gt;15, Data!CI74,Data!BA74)</f>
        <v>1.26</v>
      </c>
      <c r="T74" s="141">
        <f>IF(Calculator!$D$5&gt;15, Data!CJ74,Data!BB74)</f>
        <v>1.24</v>
      </c>
      <c r="U74" s="141">
        <f>IF(Calculator!$D$5&gt;10, Data!CK74,Data!BC74)</f>
        <v>1.21</v>
      </c>
      <c r="V74" s="141">
        <f>IF(Calculator!$D$5&gt;10, Data!CL74,Data!BD74)</f>
        <v>1.1599999999999999</v>
      </c>
      <c r="W74" s="141">
        <f>IF(Calculator!$D$5&gt;10, Data!CM74,Data!BE74)</f>
        <v>1.22</v>
      </c>
      <c r="X74" s="141">
        <f>IF(Calculator!$D$5&gt;10, Data!CN74,Data!BF74)</f>
        <v>1.22</v>
      </c>
      <c r="Y74" s="141">
        <f>IF(Calculator!$D$5&gt;15, Data!CO74,Data!BG74)</f>
        <v>0</v>
      </c>
      <c r="Z74" s="141">
        <f>IF(Calculator!$D$5&gt;15, Data!CP74,Data!BH74)</f>
        <v>1.26</v>
      </c>
      <c r="AA74" s="141">
        <f>IF(Calculator!$D$5&gt;15, Data!CQ74,Data!BI74)</f>
        <v>1.24</v>
      </c>
      <c r="AB74" s="141">
        <f>IF(Calculator!$D$5&gt;10, Data!CR74,Data!BJ74)</f>
        <v>1.21</v>
      </c>
      <c r="AC74" s="141">
        <f>IF(Calculator!$D$5&gt;10, Data!CS74,Data!BK74)</f>
        <v>1.1599999999999999</v>
      </c>
      <c r="AD74" s="141">
        <f>IF(Calculator!$D$5&gt;10, Data!CT74,Data!BL74)</f>
        <v>1.22</v>
      </c>
      <c r="AE74" s="141">
        <f>IF(Calculator!$D$5&gt;10, Data!CU74,Data!BM74)</f>
        <v>1.22</v>
      </c>
      <c r="AF74" s="141">
        <f>IF(Calculator!$D$5&gt;10, Data!CV74,Data!BN74)</f>
        <v>1.1599999999999999</v>
      </c>
      <c r="AG74" s="141">
        <f>IF(Calculator!$D$5&gt;10, Data!CW74,Data!BO74)</f>
        <v>1.22</v>
      </c>
      <c r="AH74" s="141">
        <f>IF(Calculator!$D$5&gt;10, Data!CX74,Data!BP74)</f>
        <v>1.22</v>
      </c>
      <c r="AK74" s="64">
        <v>8</v>
      </c>
      <c r="AL74" s="141"/>
      <c r="AM74" s="141">
        <v>1.26</v>
      </c>
      <c r="AN74" s="152">
        <v>1.24</v>
      </c>
      <c r="AO74" s="152">
        <v>1.21</v>
      </c>
      <c r="AP74" s="141">
        <v>1.1599999999999999</v>
      </c>
      <c r="AQ74" s="141">
        <v>1.22</v>
      </c>
      <c r="AR74" s="141">
        <v>1.22</v>
      </c>
      <c r="AS74" s="141"/>
      <c r="AT74" s="141">
        <v>1.26</v>
      </c>
      <c r="AU74" s="152">
        <v>1.24</v>
      </c>
      <c r="AV74" s="152">
        <v>1.21</v>
      </c>
      <c r="AW74" s="141">
        <v>1.1599999999999999</v>
      </c>
      <c r="AX74" s="141">
        <v>1.22</v>
      </c>
      <c r="AY74" s="141">
        <v>1.22</v>
      </c>
      <c r="AZ74" s="141"/>
      <c r="BA74" s="141">
        <v>1.26</v>
      </c>
      <c r="BB74" s="152">
        <v>1.24</v>
      </c>
      <c r="BC74" s="152">
        <v>1.21</v>
      </c>
      <c r="BD74" s="141">
        <v>1.1599999999999999</v>
      </c>
      <c r="BE74" s="141">
        <v>1.22</v>
      </c>
      <c r="BF74" s="141">
        <v>1.22</v>
      </c>
      <c r="BG74" s="141"/>
      <c r="BH74" s="141">
        <v>1.26</v>
      </c>
      <c r="BI74" s="152">
        <v>1.24</v>
      </c>
      <c r="BJ74" s="152">
        <v>1.21</v>
      </c>
      <c r="BK74" s="141">
        <v>1.1599999999999999</v>
      </c>
      <c r="BL74" s="141">
        <v>1.22</v>
      </c>
      <c r="BM74" s="141">
        <v>1.22</v>
      </c>
      <c r="BN74" s="141">
        <v>1.1599999999999999</v>
      </c>
      <c r="BO74" s="141">
        <v>1.22</v>
      </c>
      <c r="BP74" s="141">
        <v>1.22</v>
      </c>
      <c r="BS74" s="64">
        <v>8</v>
      </c>
      <c r="BT74" s="141"/>
      <c r="BU74" s="141">
        <v>1.3</v>
      </c>
      <c r="BV74" s="141">
        <v>1.27</v>
      </c>
      <c r="BW74" s="141">
        <v>1.22</v>
      </c>
      <c r="BX74" s="141">
        <v>1.2</v>
      </c>
      <c r="BY74" s="141">
        <v>1.22</v>
      </c>
      <c r="BZ74" s="141">
        <v>1.22</v>
      </c>
      <c r="CA74" s="141"/>
      <c r="CB74" s="141">
        <v>1.3</v>
      </c>
      <c r="CC74" s="141">
        <v>1.27</v>
      </c>
      <c r="CD74" s="141">
        <v>1.22</v>
      </c>
      <c r="CE74" s="141">
        <v>1.2</v>
      </c>
      <c r="CF74" s="141">
        <v>1.22</v>
      </c>
      <c r="CG74" s="141">
        <v>1.22</v>
      </c>
      <c r="CH74" s="141"/>
      <c r="CI74" s="141">
        <v>1.3</v>
      </c>
      <c r="CJ74" s="141">
        <v>1.27</v>
      </c>
      <c r="CK74" s="141">
        <v>1.22</v>
      </c>
      <c r="CL74" s="141">
        <v>1.2</v>
      </c>
      <c r="CM74" s="141">
        <v>1.22</v>
      </c>
      <c r="CN74" s="141">
        <v>1.22</v>
      </c>
      <c r="CO74" s="141"/>
      <c r="CP74" s="141">
        <v>1.3</v>
      </c>
      <c r="CQ74" s="141">
        <v>1.27</v>
      </c>
      <c r="CR74" s="141">
        <v>1.22</v>
      </c>
      <c r="CS74" s="141">
        <v>1.2</v>
      </c>
      <c r="CT74" s="141">
        <v>1.22</v>
      </c>
      <c r="CU74" s="141">
        <v>1.22</v>
      </c>
      <c r="CV74" s="141">
        <v>1.2</v>
      </c>
      <c r="CW74" s="141">
        <v>1.22</v>
      </c>
      <c r="CX74" s="141">
        <v>1.22</v>
      </c>
    </row>
    <row r="75" spans="1:102" x14ac:dyDescent="0.35">
      <c r="A75" s="67">
        <v>8.0009999999999994</v>
      </c>
      <c r="B75" s="82">
        <v>1.2</v>
      </c>
      <c r="C75" s="143">
        <v>1.2</v>
      </c>
      <c r="D75" s="141">
        <f>IF(Calculator!$D$5&gt;15, Data!BT75,Data!AL75)</f>
        <v>0</v>
      </c>
      <c r="E75" s="141">
        <f>IF(Calculator!$D$5&gt;15, Data!BU75,Data!AM75)</f>
        <v>1.26</v>
      </c>
      <c r="F75" s="141">
        <f>IF(Calculator!$D$5&gt;15, Data!BV75,Data!AN75)</f>
        <v>1.24</v>
      </c>
      <c r="G75" s="141">
        <f>IF(Calculator!$D$5&gt;10, Data!BW75,Data!AO75)</f>
        <v>1.19</v>
      </c>
      <c r="H75" s="141">
        <f>IF(Calculator!$D$5&gt;10, Data!BX75,Data!AP75)</f>
        <v>1.2</v>
      </c>
      <c r="I75" s="141">
        <f>IF(Calculator!$D$5&gt;10, Data!BY75,Data!AQ75)</f>
        <v>1.22</v>
      </c>
      <c r="J75" s="141">
        <f>IF(Calculator!$D$5&gt;10, Data!BZ75,Data!AR75)</f>
        <v>1.22</v>
      </c>
      <c r="K75" s="141">
        <f>IF(Calculator!$D$5&gt;15, Data!CA75,Data!AS75)</f>
        <v>0</v>
      </c>
      <c r="L75" s="141">
        <f>IF(Calculator!$D$5&gt;15, Data!CB75,Data!AT75)</f>
        <v>1.26</v>
      </c>
      <c r="M75" s="141">
        <f>IF(Calculator!$D$5&gt;15, Data!CC75,Data!AU75)</f>
        <v>1.24</v>
      </c>
      <c r="N75" s="141">
        <f>IF(Calculator!$D$5&gt;10, Data!CD75,Data!AV75)</f>
        <v>1.19</v>
      </c>
      <c r="O75" s="141">
        <f>IF(Calculator!$D$5&gt;10, Data!CE75,Data!AW75)</f>
        <v>1.2</v>
      </c>
      <c r="P75" s="141">
        <f>IF(Calculator!$D$5&gt;10, Data!CF75,Data!AX75)</f>
        <v>1.22</v>
      </c>
      <c r="Q75" s="141">
        <f>IF(Calculator!$D$5&gt;10, Data!CG75,Data!AY75)</f>
        <v>1.22</v>
      </c>
      <c r="R75" s="141">
        <f>IF(Calculator!$D$5&gt;15, Data!CH75,Data!AZ75)</f>
        <v>0</v>
      </c>
      <c r="S75" s="141">
        <f>IF(Calculator!$D$5&gt;15, Data!CI75,Data!BA75)</f>
        <v>1.26</v>
      </c>
      <c r="T75" s="141">
        <f>IF(Calculator!$D$5&gt;15, Data!CJ75,Data!BB75)</f>
        <v>1.24</v>
      </c>
      <c r="U75" s="141">
        <f>IF(Calculator!$D$5&gt;10, Data!CK75,Data!BC75)</f>
        <v>1.19</v>
      </c>
      <c r="V75" s="141">
        <f>IF(Calculator!$D$5&gt;10, Data!CL75,Data!BD75)</f>
        <v>1.2</v>
      </c>
      <c r="W75" s="141">
        <f>IF(Calculator!$D$5&gt;10, Data!CM75,Data!BE75)</f>
        <v>1.22</v>
      </c>
      <c r="X75" s="141">
        <f>IF(Calculator!$D$5&gt;10, Data!CN75,Data!BF75)</f>
        <v>1.22</v>
      </c>
      <c r="Y75" s="141">
        <f>IF(Calculator!$D$5&gt;15, Data!CO75,Data!BG75)</f>
        <v>0</v>
      </c>
      <c r="Z75" s="141">
        <f>IF(Calculator!$D$5&gt;15, Data!CP75,Data!BH75)</f>
        <v>1.26</v>
      </c>
      <c r="AA75" s="141">
        <f>IF(Calculator!$D$5&gt;15, Data!CQ75,Data!BI75)</f>
        <v>1.24</v>
      </c>
      <c r="AB75" s="141">
        <f>IF(Calculator!$D$5&gt;10, Data!CR75,Data!BJ75)</f>
        <v>1.19</v>
      </c>
      <c r="AC75" s="141">
        <f>IF(Calculator!$D$5&gt;10, Data!CS75,Data!BK75)</f>
        <v>1.2</v>
      </c>
      <c r="AD75" s="141">
        <f>IF(Calculator!$D$5&gt;10, Data!CT75,Data!BL75)</f>
        <v>1.22</v>
      </c>
      <c r="AE75" s="141">
        <f>IF(Calculator!$D$5&gt;10, Data!CU75,Data!BM75)</f>
        <v>1.22</v>
      </c>
      <c r="AF75" s="141">
        <f>IF(Calculator!$D$5&gt;10, Data!CV75,Data!BN75)</f>
        <v>1.2</v>
      </c>
      <c r="AG75" s="141">
        <f>IF(Calculator!$D$5&gt;10, Data!CW75,Data!BO75)</f>
        <v>1.22</v>
      </c>
      <c r="AH75" s="141">
        <f>IF(Calculator!$D$5&gt;10, Data!CX75,Data!BP75)</f>
        <v>1.22</v>
      </c>
      <c r="AK75" s="64">
        <v>8.0009999999999994</v>
      </c>
      <c r="AL75" s="141"/>
      <c r="AM75" s="141">
        <v>1.26</v>
      </c>
      <c r="AN75" s="152">
        <v>1.24</v>
      </c>
      <c r="AO75" s="152">
        <v>1.19</v>
      </c>
      <c r="AP75" s="141">
        <v>1.2</v>
      </c>
      <c r="AQ75" s="141">
        <v>1.22</v>
      </c>
      <c r="AR75" s="141">
        <v>1.22</v>
      </c>
      <c r="AS75" s="141"/>
      <c r="AT75" s="141">
        <v>1.26</v>
      </c>
      <c r="AU75" s="152">
        <v>1.24</v>
      </c>
      <c r="AV75" s="152">
        <v>1.19</v>
      </c>
      <c r="AW75" s="141">
        <v>1.2</v>
      </c>
      <c r="AX75" s="141">
        <v>1.22</v>
      </c>
      <c r="AY75" s="141">
        <v>1.22</v>
      </c>
      <c r="AZ75" s="141"/>
      <c r="BA75" s="141">
        <v>1.26</v>
      </c>
      <c r="BB75" s="152">
        <v>1.24</v>
      </c>
      <c r="BC75" s="152">
        <v>1.19</v>
      </c>
      <c r="BD75" s="141">
        <v>1.2</v>
      </c>
      <c r="BE75" s="141">
        <v>1.22</v>
      </c>
      <c r="BF75" s="141">
        <v>1.22</v>
      </c>
      <c r="BG75" s="141"/>
      <c r="BH75" s="141">
        <v>1.26</v>
      </c>
      <c r="BI75" s="152">
        <v>1.24</v>
      </c>
      <c r="BJ75" s="152">
        <v>1.19</v>
      </c>
      <c r="BK75" s="141">
        <v>1.2</v>
      </c>
      <c r="BL75" s="141">
        <v>1.22</v>
      </c>
      <c r="BM75" s="141">
        <v>1.22</v>
      </c>
      <c r="BN75" s="141">
        <v>1.2</v>
      </c>
      <c r="BO75" s="141">
        <v>1.22</v>
      </c>
      <c r="BP75" s="141">
        <v>1.22</v>
      </c>
      <c r="BS75" s="64">
        <v>8.0009999999999994</v>
      </c>
      <c r="BT75" s="141"/>
      <c r="BU75" s="141">
        <v>1.3</v>
      </c>
      <c r="BV75" s="141">
        <v>1.27</v>
      </c>
      <c r="BW75" s="141">
        <v>1.25</v>
      </c>
      <c r="BX75" s="141">
        <v>1.21</v>
      </c>
      <c r="BY75" s="141">
        <v>1.22</v>
      </c>
      <c r="BZ75" s="141">
        <v>1.22</v>
      </c>
      <c r="CA75" s="141"/>
      <c r="CB75" s="141">
        <v>1.3</v>
      </c>
      <c r="CC75" s="141">
        <v>1.27</v>
      </c>
      <c r="CD75" s="141">
        <v>1.25</v>
      </c>
      <c r="CE75" s="141">
        <v>1.21</v>
      </c>
      <c r="CF75" s="141">
        <v>1.22</v>
      </c>
      <c r="CG75" s="141">
        <v>1.22</v>
      </c>
      <c r="CH75" s="141"/>
      <c r="CI75" s="141">
        <v>1.3</v>
      </c>
      <c r="CJ75" s="141">
        <v>1.27</v>
      </c>
      <c r="CK75" s="141">
        <v>1.25</v>
      </c>
      <c r="CL75" s="141">
        <v>1.21</v>
      </c>
      <c r="CM75" s="141">
        <v>1.22</v>
      </c>
      <c r="CN75" s="141">
        <v>1.22</v>
      </c>
      <c r="CO75" s="141"/>
      <c r="CP75" s="141">
        <v>1.3</v>
      </c>
      <c r="CQ75" s="141">
        <v>1.27</v>
      </c>
      <c r="CR75" s="141">
        <v>1.25</v>
      </c>
      <c r="CS75" s="141">
        <v>1.21</v>
      </c>
      <c r="CT75" s="141">
        <v>1.22</v>
      </c>
      <c r="CU75" s="141">
        <v>1.22</v>
      </c>
      <c r="CV75" s="141">
        <v>1.21</v>
      </c>
      <c r="CW75" s="141">
        <v>1.22</v>
      </c>
      <c r="CX75" s="141">
        <v>1.22</v>
      </c>
    </row>
    <row r="76" spans="1:102" x14ac:dyDescent="0.35">
      <c r="A76" s="67">
        <v>10</v>
      </c>
      <c r="B76" s="82">
        <v>1.2</v>
      </c>
      <c r="C76" s="143">
        <v>1.2</v>
      </c>
      <c r="D76" s="141">
        <f>IF(Calculator!$D$5&gt;15, Data!BT76,Data!AL76)</f>
        <v>0</v>
      </c>
      <c r="E76" s="141">
        <f>IF(Calculator!$D$5&gt;15, Data!BU76,Data!AM76)</f>
        <v>1.26</v>
      </c>
      <c r="F76" s="141">
        <f>IF(Calculator!$D$5&gt;15, Data!BV76,Data!AN76)</f>
        <v>1.24</v>
      </c>
      <c r="G76" s="141">
        <f>IF(Calculator!$D$5&gt;10, Data!BW76,Data!AO76)</f>
        <v>1.19</v>
      </c>
      <c r="H76" s="141">
        <f>IF(Calculator!$D$5&gt;10, Data!BX76,Data!AP76)</f>
        <v>1.2</v>
      </c>
      <c r="I76" s="141">
        <f>IF(Calculator!$D$5&gt;10, Data!BY76,Data!AQ76)</f>
        <v>1.22</v>
      </c>
      <c r="J76" s="141">
        <f>IF(Calculator!$D$5&gt;10, Data!BZ76,Data!AR76)</f>
        <v>1.22</v>
      </c>
      <c r="K76" s="141">
        <f>IF(Calculator!$D$5&gt;15, Data!CA76,Data!AS76)</f>
        <v>0</v>
      </c>
      <c r="L76" s="141">
        <f>IF(Calculator!$D$5&gt;15, Data!CB76,Data!AT76)</f>
        <v>1.26</v>
      </c>
      <c r="M76" s="141">
        <f>IF(Calculator!$D$5&gt;15, Data!CC76,Data!AU76)</f>
        <v>1.24</v>
      </c>
      <c r="N76" s="141">
        <f>IF(Calculator!$D$5&gt;10, Data!CD76,Data!AV76)</f>
        <v>1.19</v>
      </c>
      <c r="O76" s="141">
        <f>IF(Calculator!$D$5&gt;10, Data!CE76,Data!AW76)</f>
        <v>1.2</v>
      </c>
      <c r="P76" s="141">
        <f>IF(Calculator!$D$5&gt;10, Data!CF76,Data!AX76)</f>
        <v>1.22</v>
      </c>
      <c r="Q76" s="141">
        <f>IF(Calculator!$D$5&gt;10, Data!CG76,Data!AY76)</f>
        <v>1.22</v>
      </c>
      <c r="R76" s="141">
        <f>IF(Calculator!$D$5&gt;15, Data!CH76,Data!AZ76)</f>
        <v>0</v>
      </c>
      <c r="S76" s="141">
        <f>IF(Calculator!$D$5&gt;15, Data!CI76,Data!BA76)</f>
        <v>1.26</v>
      </c>
      <c r="T76" s="141">
        <f>IF(Calculator!$D$5&gt;15, Data!CJ76,Data!BB76)</f>
        <v>1.24</v>
      </c>
      <c r="U76" s="141">
        <f>IF(Calculator!$D$5&gt;10, Data!CK76,Data!BC76)</f>
        <v>1.19</v>
      </c>
      <c r="V76" s="141">
        <f>IF(Calculator!$D$5&gt;10, Data!CL76,Data!BD76)</f>
        <v>1.2</v>
      </c>
      <c r="W76" s="141">
        <f>IF(Calculator!$D$5&gt;10, Data!CM76,Data!BE76)</f>
        <v>1.22</v>
      </c>
      <c r="X76" s="141">
        <f>IF(Calculator!$D$5&gt;10, Data!CN76,Data!BF76)</f>
        <v>1.22</v>
      </c>
      <c r="Y76" s="141">
        <f>IF(Calculator!$D$5&gt;15, Data!CO76,Data!BG76)</f>
        <v>0</v>
      </c>
      <c r="Z76" s="141">
        <f>IF(Calculator!$D$5&gt;15, Data!CP76,Data!BH76)</f>
        <v>1.26</v>
      </c>
      <c r="AA76" s="141">
        <f>IF(Calculator!$D$5&gt;15, Data!CQ76,Data!BI76)</f>
        <v>1.24</v>
      </c>
      <c r="AB76" s="141">
        <f>IF(Calculator!$D$5&gt;10, Data!CR76,Data!BJ76)</f>
        <v>1.19</v>
      </c>
      <c r="AC76" s="141">
        <f>IF(Calculator!$D$5&gt;10, Data!CS76,Data!BK76)</f>
        <v>1.2</v>
      </c>
      <c r="AD76" s="141">
        <f>IF(Calculator!$D$5&gt;10, Data!CT76,Data!BL76)</f>
        <v>1.22</v>
      </c>
      <c r="AE76" s="141">
        <f>IF(Calculator!$D$5&gt;10, Data!CU76,Data!BM76)</f>
        <v>1.22</v>
      </c>
      <c r="AF76" s="141">
        <f>IF(Calculator!$D$5&gt;10, Data!CV76,Data!BN76)</f>
        <v>1.2</v>
      </c>
      <c r="AG76" s="141">
        <f>IF(Calculator!$D$5&gt;10, Data!CW76,Data!BO76)</f>
        <v>1.22</v>
      </c>
      <c r="AH76" s="141">
        <f>IF(Calculator!$D$5&gt;10, Data!CX76,Data!BP76)</f>
        <v>1.22</v>
      </c>
      <c r="AK76" s="64">
        <v>10</v>
      </c>
      <c r="AL76" s="141"/>
      <c r="AM76" s="141">
        <v>1.26</v>
      </c>
      <c r="AN76" s="152">
        <v>1.24</v>
      </c>
      <c r="AO76" s="152">
        <v>1.19</v>
      </c>
      <c r="AP76" s="141">
        <v>1.2</v>
      </c>
      <c r="AQ76" s="141">
        <v>1.22</v>
      </c>
      <c r="AR76" s="141">
        <v>1.22</v>
      </c>
      <c r="AS76" s="141"/>
      <c r="AT76" s="141">
        <v>1.26</v>
      </c>
      <c r="AU76" s="152">
        <v>1.24</v>
      </c>
      <c r="AV76" s="152">
        <v>1.19</v>
      </c>
      <c r="AW76" s="141">
        <v>1.2</v>
      </c>
      <c r="AX76" s="141">
        <v>1.22</v>
      </c>
      <c r="AY76" s="141">
        <v>1.22</v>
      </c>
      <c r="AZ76" s="141"/>
      <c r="BA76" s="141">
        <v>1.26</v>
      </c>
      <c r="BB76" s="152">
        <v>1.24</v>
      </c>
      <c r="BC76" s="152">
        <v>1.19</v>
      </c>
      <c r="BD76" s="141">
        <v>1.2</v>
      </c>
      <c r="BE76" s="141">
        <v>1.22</v>
      </c>
      <c r="BF76" s="141">
        <v>1.22</v>
      </c>
      <c r="BG76" s="141"/>
      <c r="BH76" s="141">
        <v>1.26</v>
      </c>
      <c r="BI76" s="152">
        <v>1.24</v>
      </c>
      <c r="BJ76" s="152">
        <v>1.19</v>
      </c>
      <c r="BK76" s="141">
        <v>1.2</v>
      </c>
      <c r="BL76" s="141">
        <v>1.22</v>
      </c>
      <c r="BM76" s="141">
        <v>1.22</v>
      </c>
      <c r="BN76" s="141">
        <v>1.2</v>
      </c>
      <c r="BO76" s="141">
        <v>1.22</v>
      </c>
      <c r="BP76" s="141">
        <v>1.22</v>
      </c>
      <c r="BS76" s="64">
        <v>10</v>
      </c>
      <c r="BT76" s="141"/>
      <c r="BU76" s="141">
        <v>1.3</v>
      </c>
      <c r="BV76" s="141">
        <v>1.27</v>
      </c>
      <c r="BW76" s="141">
        <v>1.25</v>
      </c>
      <c r="BX76" s="141">
        <v>1.21</v>
      </c>
      <c r="BY76" s="141">
        <v>1.22</v>
      </c>
      <c r="BZ76" s="141">
        <v>1.22</v>
      </c>
      <c r="CA76" s="141"/>
      <c r="CB76" s="141">
        <v>1.3</v>
      </c>
      <c r="CC76" s="141">
        <v>1.27</v>
      </c>
      <c r="CD76" s="141">
        <v>1.25</v>
      </c>
      <c r="CE76" s="141">
        <v>1.21</v>
      </c>
      <c r="CF76" s="141">
        <v>1.22</v>
      </c>
      <c r="CG76" s="141">
        <v>1.22</v>
      </c>
      <c r="CH76" s="141"/>
      <c r="CI76" s="141">
        <v>1.3</v>
      </c>
      <c r="CJ76" s="141">
        <v>1.27</v>
      </c>
      <c r="CK76" s="141">
        <v>1.25</v>
      </c>
      <c r="CL76" s="141">
        <v>1.21</v>
      </c>
      <c r="CM76" s="141">
        <v>1.22</v>
      </c>
      <c r="CN76" s="141">
        <v>1.22</v>
      </c>
      <c r="CO76" s="141"/>
      <c r="CP76" s="141">
        <v>1.3</v>
      </c>
      <c r="CQ76" s="141">
        <v>1.27</v>
      </c>
      <c r="CR76" s="141">
        <v>1.25</v>
      </c>
      <c r="CS76" s="141">
        <v>1.21</v>
      </c>
      <c r="CT76" s="141">
        <v>1.22</v>
      </c>
      <c r="CU76" s="141">
        <v>1.22</v>
      </c>
      <c r="CV76" s="141">
        <v>1.21</v>
      </c>
      <c r="CW76" s="141">
        <v>1.22</v>
      </c>
      <c r="CX76" s="141">
        <v>1.22</v>
      </c>
    </row>
    <row r="77" spans="1:102" x14ac:dyDescent="0.35">
      <c r="A77" s="67">
        <v>10.000999999999999</v>
      </c>
      <c r="B77" s="82">
        <v>1.26</v>
      </c>
      <c r="C77" s="144">
        <v>1.26</v>
      </c>
      <c r="D77" s="141">
        <f>IF(Calculator!$D$5&gt;15, Data!BT77,Data!AL77)</f>
        <v>0</v>
      </c>
      <c r="E77" s="141">
        <f>IF(Calculator!$D$5&gt;15, Data!BU77,Data!AM77)</f>
        <v>1.26</v>
      </c>
      <c r="F77" s="141">
        <f>IF(Calculator!$D$5&gt;15, Data!BV77,Data!AN77)</f>
        <v>1.24</v>
      </c>
      <c r="G77" s="141">
        <f>IF(Calculator!$D$5&gt;10, Data!BW77,Data!AO77)</f>
        <v>1.19</v>
      </c>
      <c r="H77" s="141">
        <f>IF(Calculator!$D$5&gt;10, Data!BX77,Data!AP77)</f>
        <v>1.2</v>
      </c>
      <c r="I77" s="141">
        <f>IF(Calculator!$D$5&gt;10, Data!BY77,Data!AQ77)</f>
        <v>1.22</v>
      </c>
      <c r="J77" s="141">
        <f>IF(Calculator!$D$5&gt;10, Data!BZ77,Data!AR77)</f>
        <v>1.22</v>
      </c>
      <c r="K77" s="141">
        <f>IF(Calculator!$D$5&gt;15, Data!CA77,Data!AS77)</f>
        <v>0</v>
      </c>
      <c r="L77" s="141">
        <f>IF(Calculator!$D$5&gt;15, Data!CB77,Data!AT77)</f>
        <v>1.26</v>
      </c>
      <c r="M77" s="141">
        <f>IF(Calculator!$D$5&gt;15, Data!CC77,Data!AU77)</f>
        <v>1.24</v>
      </c>
      <c r="N77" s="141">
        <f>IF(Calculator!$D$5&gt;10, Data!CD77,Data!AV77)</f>
        <v>1.19</v>
      </c>
      <c r="O77" s="141">
        <f>IF(Calculator!$D$5&gt;10, Data!CE77,Data!AW77)</f>
        <v>1.2</v>
      </c>
      <c r="P77" s="141">
        <f>IF(Calculator!$D$5&gt;10, Data!CF77,Data!AX77)</f>
        <v>1.22</v>
      </c>
      <c r="Q77" s="141">
        <f>IF(Calculator!$D$5&gt;10, Data!CG77,Data!AY77)</f>
        <v>1.22</v>
      </c>
      <c r="R77" s="141">
        <f>IF(Calculator!$D$5&gt;15, Data!CH77,Data!AZ77)</f>
        <v>0</v>
      </c>
      <c r="S77" s="141">
        <f>IF(Calculator!$D$5&gt;15, Data!CI77,Data!BA77)</f>
        <v>1.26</v>
      </c>
      <c r="T77" s="141">
        <f>IF(Calculator!$D$5&gt;15, Data!CJ77,Data!BB77)</f>
        <v>1.24</v>
      </c>
      <c r="U77" s="141">
        <f>IF(Calculator!$D$5&gt;10, Data!CK77,Data!BC77)</f>
        <v>1.19</v>
      </c>
      <c r="V77" s="141">
        <f>IF(Calculator!$D$5&gt;10, Data!CL77,Data!BD77)</f>
        <v>1.2</v>
      </c>
      <c r="W77" s="141">
        <f>IF(Calculator!$D$5&gt;10, Data!CM77,Data!BE77)</f>
        <v>1.22</v>
      </c>
      <c r="X77" s="141">
        <f>IF(Calculator!$D$5&gt;10, Data!CN77,Data!BF77)</f>
        <v>1.22</v>
      </c>
      <c r="Y77" s="141">
        <f>IF(Calculator!$D$5&gt;15, Data!CO77,Data!BG77)</f>
        <v>0</v>
      </c>
      <c r="Z77" s="141">
        <f>IF(Calculator!$D$5&gt;15, Data!CP77,Data!BH77)</f>
        <v>1.26</v>
      </c>
      <c r="AA77" s="141">
        <f>IF(Calculator!$D$5&gt;15, Data!CQ77,Data!BI77)</f>
        <v>1.24</v>
      </c>
      <c r="AB77" s="141">
        <f>IF(Calculator!$D$5&gt;10, Data!CR77,Data!BJ77)</f>
        <v>1.19</v>
      </c>
      <c r="AC77" s="141">
        <f>IF(Calculator!$D$5&gt;10, Data!CS77,Data!BK77)</f>
        <v>1.2</v>
      </c>
      <c r="AD77" s="141">
        <f>IF(Calculator!$D$5&gt;10, Data!CT77,Data!BL77)</f>
        <v>1.22</v>
      </c>
      <c r="AE77" s="141">
        <f>IF(Calculator!$D$5&gt;10, Data!CU77,Data!BM77)</f>
        <v>1.22</v>
      </c>
      <c r="AF77" s="141">
        <f>IF(Calculator!$D$5&gt;10, Data!CV77,Data!BN77)</f>
        <v>1.2</v>
      </c>
      <c r="AG77" s="141">
        <f>IF(Calculator!$D$5&gt;10, Data!CW77,Data!BO77)</f>
        <v>1.22</v>
      </c>
      <c r="AH77" s="141">
        <f>IF(Calculator!$D$5&gt;10, Data!CX77,Data!BP77)</f>
        <v>1.22</v>
      </c>
      <c r="AK77" s="64">
        <v>10.000999999999999</v>
      </c>
      <c r="AL77" s="141"/>
      <c r="AM77" s="141">
        <v>1.26</v>
      </c>
      <c r="AN77" s="152">
        <v>1.24</v>
      </c>
      <c r="AO77" s="152">
        <v>1.19</v>
      </c>
      <c r="AP77" s="141">
        <v>1.2</v>
      </c>
      <c r="AQ77" s="141">
        <v>1.22</v>
      </c>
      <c r="AR77" s="141">
        <v>1.22</v>
      </c>
      <c r="AS77" s="141"/>
      <c r="AT77" s="141">
        <v>1.26</v>
      </c>
      <c r="AU77" s="152">
        <v>1.24</v>
      </c>
      <c r="AV77" s="152">
        <v>1.19</v>
      </c>
      <c r="AW77" s="141">
        <v>1.2</v>
      </c>
      <c r="AX77" s="141">
        <v>1.22</v>
      </c>
      <c r="AY77" s="141">
        <v>1.22</v>
      </c>
      <c r="AZ77" s="141"/>
      <c r="BA77" s="141">
        <v>1.26</v>
      </c>
      <c r="BB77" s="152">
        <v>1.24</v>
      </c>
      <c r="BC77" s="152">
        <v>1.19</v>
      </c>
      <c r="BD77" s="141">
        <v>1.2</v>
      </c>
      <c r="BE77" s="141">
        <v>1.22</v>
      </c>
      <c r="BF77" s="141">
        <v>1.22</v>
      </c>
      <c r="BG77" s="141"/>
      <c r="BH77" s="141">
        <v>1.26</v>
      </c>
      <c r="BI77" s="152">
        <v>1.24</v>
      </c>
      <c r="BJ77" s="152">
        <v>1.19</v>
      </c>
      <c r="BK77" s="141">
        <v>1.2</v>
      </c>
      <c r="BL77" s="141">
        <v>1.22</v>
      </c>
      <c r="BM77" s="141">
        <v>1.22</v>
      </c>
      <c r="BN77" s="141">
        <v>1.2</v>
      </c>
      <c r="BO77" s="141">
        <v>1.22</v>
      </c>
      <c r="BP77" s="141">
        <v>1.22</v>
      </c>
      <c r="BS77" s="64">
        <v>10.000999999999999</v>
      </c>
      <c r="BT77" s="141"/>
      <c r="BU77" s="141">
        <v>1.3</v>
      </c>
      <c r="BV77" s="141">
        <v>1.27</v>
      </c>
      <c r="BW77" s="141">
        <v>1.25</v>
      </c>
      <c r="BX77" s="141">
        <v>1.21</v>
      </c>
      <c r="BY77" s="141">
        <v>1.22</v>
      </c>
      <c r="BZ77" s="141">
        <v>1.22</v>
      </c>
      <c r="CA77" s="141"/>
      <c r="CB77" s="141">
        <v>1.3</v>
      </c>
      <c r="CC77" s="141">
        <v>1.27</v>
      </c>
      <c r="CD77" s="141">
        <v>1.25</v>
      </c>
      <c r="CE77" s="141">
        <v>1.21</v>
      </c>
      <c r="CF77" s="141">
        <v>1.22</v>
      </c>
      <c r="CG77" s="141">
        <v>1.22</v>
      </c>
      <c r="CH77" s="141"/>
      <c r="CI77" s="141">
        <v>1.3</v>
      </c>
      <c r="CJ77" s="141">
        <v>1.27</v>
      </c>
      <c r="CK77" s="141">
        <v>1.25</v>
      </c>
      <c r="CL77" s="141">
        <v>1.21</v>
      </c>
      <c r="CM77" s="141">
        <v>1.22</v>
      </c>
      <c r="CN77" s="141">
        <v>1.22</v>
      </c>
      <c r="CO77" s="141"/>
      <c r="CP77" s="141">
        <v>1.3</v>
      </c>
      <c r="CQ77" s="141">
        <v>1.27</v>
      </c>
      <c r="CR77" s="141">
        <v>1.25</v>
      </c>
      <c r="CS77" s="141">
        <v>1.21</v>
      </c>
      <c r="CT77" s="141">
        <v>1.22</v>
      </c>
      <c r="CU77" s="141">
        <v>1.22</v>
      </c>
      <c r="CV77" s="141">
        <v>1.21</v>
      </c>
      <c r="CW77" s="141">
        <v>1.22</v>
      </c>
      <c r="CX77" s="141">
        <v>1.22</v>
      </c>
    </row>
    <row r="78" spans="1:102" x14ac:dyDescent="0.35">
      <c r="A78" s="67">
        <v>11.5</v>
      </c>
      <c r="B78" s="82">
        <v>1.26</v>
      </c>
      <c r="C78" s="144">
        <v>1.26</v>
      </c>
      <c r="D78" s="141">
        <f>IF(Calculator!$D$5&gt;15, Data!BT78,Data!AL78)</f>
        <v>0</v>
      </c>
      <c r="E78" s="141">
        <f>IF(Calculator!$D$5&gt;15, Data!BU78,Data!AM78)</f>
        <v>1.26</v>
      </c>
      <c r="F78" s="141">
        <f>IF(Calculator!$D$5&gt;15, Data!BV78,Data!AN78)</f>
        <v>1.24</v>
      </c>
      <c r="G78" s="141">
        <f>IF(Calculator!$D$5&gt;10, Data!BW78,Data!AO78)</f>
        <v>1.19</v>
      </c>
      <c r="H78" s="141">
        <f>IF(Calculator!$D$5&gt;10, Data!BX78,Data!AP78)</f>
        <v>1.2</v>
      </c>
      <c r="I78" s="141">
        <f>IF(Calculator!$D$5&gt;10, Data!BY78,Data!AQ78)</f>
        <v>1.22</v>
      </c>
      <c r="J78" s="141">
        <f>IF(Calculator!$D$5&gt;10, Data!BZ78,Data!AR78)</f>
        <v>1.22</v>
      </c>
      <c r="K78" s="141">
        <f>IF(Calculator!$D$5&gt;15, Data!CA78,Data!AS78)</f>
        <v>0</v>
      </c>
      <c r="L78" s="141">
        <f>IF(Calculator!$D$5&gt;15, Data!CB78,Data!AT78)</f>
        <v>1.26</v>
      </c>
      <c r="M78" s="141">
        <f>IF(Calculator!$D$5&gt;15, Data!CC78,Data!AU78)</f>
        <v>1.24</v>
      </c>
      <c r="N78" s="141">
        <f>IF(Calculator!$D$5&gt;10, Data!CD78,Data!AV78)</f>
        <v>1.19</v>
      </c>
      <c r="O78" s="141">
        <f>IF(Calculator!$D$5&gt;10, Data!CE78,Data!AW78)</f>
        <v>1.2</v>
      </c>
      <c r="P78" s="141">
        <f>IF(Calculator!$D$5&gt;10, Data!CF78,Data!AX78)</f>
        <v>1.22</v>
      </c>
      <c r="Q78" s="141">
        <f>IF(Calculator!$D$5&gt;10, Data!CG78,Data!AY78)</f>
        <v>1.22</v>
      </c>
      <c r="R78" s="141">
        <f>IF(Calculator!$D$5&gt;15, Data!CH78,Data!AZ78)</f>
        <v>0</v>
      </c>
      <c r="S78" s="141">
        <f>IF(Calculator!$D$5&gt;15, Data!CI78,Data!BA78)</f>
        <v>1.26</v>
      </c>
      <c r="T78" s="141">
        <f>IF(Calculator!$D$5&gt;15, Data!CJ78,Data!BB78)</f>
        <v>1.24</v>
      </c>
      <c r="U78" s="141">
        <f>IF(Calculator!$D$5&gt;10, Data!CK78,Data!BC78)</f>
        <v>1.19</v>
      </c>
      <c r="V78" s="141">
        <f>IF(Calculator!$D$5&gt;10, Data!CL78,Data!BD78)</f>
        <v>1.2</v>
      </c>
      <c r="W78" s="141">
        <f>IF(Calculator!$D$5&gt;10, Data!CM78,Data!BE78)</f>
        <v>1.22</v>
      </c>
      <c r="X78" s="141">
        <f>IF(Calculator!$D$5&gt;10, Data!CN78,Data!BF78)</f>
        <v>1.22</v>
      </c>
      <c r="Y78" s="141">
        <f>IF(Calculator!$D$5&gt;15, Data!CO78,Data!BG78)</f>
        <v>0</v>
      </c>
      <c r="Z78" s="141">
        <f>IF(Calculator!$D$5&gt;15, Data!CP78,Data!BH78)</f>
        <v>1.26</v>
      </c>
      <c r="AA78" s="141">
        <f>IF(Calculator!$D$5&gt;15, Data!CQ78,Data!BI78)</f>
        <v>1.24</v>
      </c>
      <c r="AB78" s="141">
        <f>IF(Calculator!$D$5&gt;10, Data!CR78,Data!BJ78)</f>
        <v>1.19</v>
      </c>
      <c r="AC78" s="141">
        <f>IF(Calculator!$D$5&gt;10, Data!CS78,Data!BK78)</f>
        <v>1.2</v>
      </c>
      <c r="AD78" s="141">
        <f>IF(Calculator!$D$5&gt;10, Data!CT78,Data!BL78)</f>
        <v>1.22</v>
      </c>
      <c r="AE78" s="141">
        <f>IF(Calculator!$D$5&gt;10, Data!CU78,Data!BM78)</f>
        <v>1.22</v>
      </c>
      <c r="AF78" s="141">
        <f>IF(Calculator!$D$5&gt;10, Data!CV78,Data!BN78)</f>
        <v>1.2</v>
      </c>
      <c r="AG78" s="141">
        <f>IF(Calculator!$D$5&gt;10, Data!CW78,Data!BO78)</f>
        <v>1.22</v>
      </c>
      <c r="AH78" s="141">
        <f>IF(Calculator!$D$5&gt;10, Data!CX78,Data!BP78)</f>
        <v>1.22</v>
      </c>
      <c r="AK78" s="64">
        <v>11.5</v>
      </c>
      <c r="AL78" s="141"/>
      <c r="AM78" s="141">
        <v>1.26</v>
      </c>
      <c r="AN78" s="152">
        <v>1.24</v>
      </c>
      <c r="AO78" s="152">
        <v>1.19</v>
      </c>
      <c r="AP78" s="141">
        <v>1.2</v>
      </c>
      <c r="AQ78" s="141">
        <v>1.22</v>
      </c>
      <c r="AR78" s="141">
        <v>1.22</v>
      </c>
      <c r="AS78" s="141"/>
      <c r="AT78" s="141">
        <v>1.26</v>
      </c>
      <c r="AU78" s="152">
        <v>1.24</v>
      </c>
      <c r="AV78" s="152">
        <v>1.19</v>
      </c>
      <c r="AW78" s="141">
        <v>1.2</v>
      </c>
      <c r="AX78" s="141">
        <v>1.22</v>
      </c>
      <c r="AY78" s="141">
        <v>1.22</v>
      </c>
      <c r="AZ78" s="141"/>
      <c r="BA78" s="141">
        <v>1.26</v>
      </c>
      <c r="BB78" s="152">
        <v>1.24</v>
      </c>
      <c r="BC78" s="152">
        <v>1.19</v>
      </c>
      <c r="BD78" s="141">
        <v>1.2</v>
      </c>
      <c r="BE78" s="141">
        <v>1.22</v>
      </c>
      <c r="BF78" s="141">
        <v>1.22</v>
      </c>
      <c r="BG78" s="141"/>
      <c r="BH78" s="141">
        <v>1.26</v>
      </c>
      <c r="BI78" s="152">
        <v>1.24</v>
      </c>
      <c r="BJ78" s="152">
        <v>1.19</v>
      </c>
      <c r="BK78" s="141">
        <v>1.2</v>
      </c>
      <c r="BL78" s="141">
        <v>1.22</v>
      </c>
      <c r="BM78" s="141">
        <v>1.22</v>
      </c>
      <c r="BN78" s="141">
        <v>1.2</v>
      </c>
      <c r="BO78" s="141">
        <v>1.22</v>
      </c>
      <c r="BP78" s="141">
        <v>1.22</v>
      </c>
      <c r="BS78" s="64">
        <v>11.5</v>
      </c>
      <c r="BT78" s="141"/>
      <c r="BU78" s="141">
        <v>1.3</v>
      </c>
      <c r="BV78" s="141">
        <v>1.27</v>
      </c>
      <c r="BW78" s="141">
        <v>1.25</v>
      </c>
      <c r="BX78" s="141">
        <v>1.21</v>
      </c>
      <c r="BY78" s="141">
        <v>1.22</v>
      </c>
      <c r="BZ78" s="141">
        <v>1.22</v>
      </c>
      <c r="CA78" s="141"/>
      <c r="CB78" s="141">
        <v>1.3</v>
      </c>
      <c r="CC78" s="141">
        <v>1.27</v>
      </c>
      <c r="CD78" s="141">
        <v>1.25</v>
      </c>
      <c r="CE78" s="141">
        <v>1.21</v>
      </c>
      <c r="CF78" s="141">
        <v>1.22</v>
      </c>
      <c r="CG78" s="141">
        <v>1.22</v>
      </c>
      <c r="CH78" s="141"/>
      <c r="CI78" s="141">
        <v>1.3</v>
      </c>
      <c r="CJ78" s="141">
        <v>1.27</v>
      </c>
      <c r="CK78" s="141">
        <v>1.25</v>
      </c>
      <c r="CL78" s="141">
        <v>1.21</v>
      </c>
      <c r="CM78" s="141">
        <v>1.22</v>
      </c>
      <c r="CN78" s="141">
        <v>1.22</v>
      </c>
      <c r="CO78" s="141"/>
      <c r="CP78" s="141">
        <v>1.3</v>
      </c>
      <c r="CQ78" s="141">
        <v>1.27</v>
      </c>
      <c r="CR78" s="141">
        <v>1.25</v>
      </c>
      <c r="CS78" s="141">
        <v>1.21</v>
      </c>
      <c r="CT78" s="141">
        <v>1.22</v>
      </c>
      <c r="CU78" s="141">
        <v>1.22</v>
      </c>
      <c r="CV78" s="141">
        <v>1.21</v>
      </c>
      <c r="CW78" s="141">
        <v>1.22</v>
      </c>
      <c r="CX78" s="141">
        <v>1.22</v>
      </c>
    </row>
    <row r="79" spans="1:102" x14ac:dyDescent="0.35">
      <c r="A79" s="67">
        <v>11.500999999999999</v>
      </c>
      <c r="B79" s="82">
        <v>1.26</v>
      </c>
      <c r="C79" s="144">
        <v>1.26</v>
      </c>
      <c r="D79" s="141">
        <f>IF(Calculator!$D$5&gt;15, Data!BT79,Data!AL79)</f>
        <v>0</v>
      </c>
      <c r="E79" s="141">
        <f>IF(Calculator!$D$5&gt;15, Data!BU79,Data!AM79)</f>
        <v>1.26</v>
      </c>
      <c r="F79" s="141">
        <f>IF(Calculator!$D$5&gt;15, Data!BV79,Data!AN79)</f>
        <v>1.24</v>
      </c>
      <c r="G79" s="141">
        <f>IF(Calculator!$D$5&gt;10, Data!BW79,Data!AO79)</f>
        <v>1.19</v>
      </c>
      <c r="H79" s="141">
        <f>IF(Calculator!$D$5&gt;10, Data!BX79,Data!AP79)</f>
        <v>1.2</v>
      </c>
      <c r="I79" s="141">
        <f>IF(Calculator!$D$5&gt;10, Data!BY79,Data!AQ79)</f>
        <v>1.22</v>
      </c>
      <c r="J79" s="141">
        <f>IF(Calculator!$D$5&gt;10, Data!BZ79,Data!AR79)</f>
        <v>1.22</v>
      </c>
      <c r="K79" s="141">
        <f>IF(Calculator!$D$5&gt;15, Data!CA79,Data!AS79)</f>
        <v>0</v>
      </c>
      <c r="L79" s="141">
        <f>IF(Calculator!$D$5&gt;15, Data!CB79,Data!AT79)</f>
        <v>1.26</v>
      </c>
      <c r="M79" s="141">
        <f>IF(Calculator!$D$5&gt;15, Data!CC79,Data!AU79)</f>
        <v>1.24</v>
      </c>
      <c r="N79" s="141">
        <f>IF(Calculator!$D$5&gt;10, Data!CD79,Data!AV79)</f>
        <v>1.19</v>
      </c>
      <c r="O79" s="141">
        <f>IF(Calculator!$D$5&gt;10, Data!CE79,Data!AW79)</f>
        <v>1.2</v>
      </c>
      <c r="P79" s="141">
        <f>IF(Calculator!$D$5&gt;10, Data!CF79,Data!AX79)</f>
        <v>1.22</v>
      </c>
      <c r="Q79" s="141">
        <f>IF(Calculator!$D$5&gt;10, Data!CG79,Data!AY79)</f>
        <v>1.22</v>
      </c>
      <c r="R79" s="141">
        <f>IF(Calculator!$D$5&gt;15, Data!CH79,Data!AZ79)</f>
        <v>0</v>
      </c>
      <c r="S79" s="141">
        <f>IF(Calculator!$D$5&gt;15, Data!CI79,Data!BA79)</f>
        <v>1.26</v>
      </c>
      <c r="T79" s="141">
        <f>IF(Calculator!$D$5&gt;15, Data!CJ79,Data!BB79)</f>
        <v>1.24</v>
      </c>
      <c r="U79" s="141">
        <f>IF(Calculator!$D$5&gt;10, Data!CK79,Data!BC79)</f>
        <v>1.19</v>
      </c>
      <c r="V79" s="141">
        <f>IF(Calculator!$D$5&gt;10, Data!CL79,Data!BD79)</f>
        <v>1.2</v>
      </c>
      <c r="W79" s="141">
        <f>IF(Calculator!$D$5&gt;10, Data!CM79,Data!BE79)</f>
        <v>1.22</v>
      </c>
      <c r="X79" s="141">
        <f>IF(Calculator!$D$5&gt;10, Data!CN79,Data!BF79)</f>
        <v>1.22</v>
      </c>
      <c r="Y79" s="141">
        <f>IF(Calculator!$D$5&gt;15, Data!CO79,Data!BG79)</f>
        <v>0</v>
      </c>
      <c r="Z79" s="141">
        <f>IF(Calculator!$D$5&gt;15, Data!CP79,Data!BH79)</f>
        <v>1.26</v>
      </c>
      <c r="AA79" s="141">
        <f>IF(Calculator!$D$5&gt;15, Data!CQ79,Data!BI79)</f>
        <v>1.24</v>
      </c>
      <c r="AB79" s="141">
        <f>IF(Calculator!$D$5&gt;10, Data!CR79,Data!BJ79)</f>
        <v>1.19</v>
      </c>
      <c r="AC79" s="141">
        <f>IF(Calculator!$D$5&gt;10, Data!CS79,Data!BK79)</f>
        <v>1.2</v>
      </c>
      <c r="AD79" s="141">
        <f>IF(Calculator!$D$5&gt;10, Data!CT79,Data!BL79)</f>
        <v>1.22</v>
      </c>
      <c r="AE79" s="141">
        <f>IF(Calculator!$D$5&gt;10, Data!CU79,Data!BM79)</f>
        <v>1.22</v>
      </c>
      <c r="AF79" s="141">
        <f>IF(Calculator!$D$5&gt;10, Data!CV79,Data!BN79)</f>
        <v>1.2</v>
      </c>
      <c r="AG79" s="141">
        <f>IF(Calculator!$D$5&gt;10, Data!CW79,Data!BO79)</f>
        <v>1.22</v>
      </c>
      <c r="AH79" s="141">
        <f>IF(Calculator!$D$5&gt;10, Data!CX79,Data!BP79)</f>
        <v>1.22</v>
      </c>
      <c r="AK79" s="64">
        <v>11.500999999999999</v>
      </c>
      <c r="AL79" s="141"/>
      <c r="AM79" s="141">
        <v>1.26</v>
      </c>
      <c r="AN79" s="152">
        <v>1.24</v>
      </c>
      <c r="AO79" s="152">
        <v>1.19</v>
      </c>
      <c r="AP79" s="141">
        <v>1.2</v>
      </c>
      <c r="AQ79" s="141">
        <v>1.22</v>
      </c>
      <c r="AR79" s="141">
        <v>1.22</v>
      </c>
      <c r="AS79" s="141"/>
      <c r="AT79" s="141">
        <v>1.26</v>
      </c>
      <c r="AU79" s="152">
        <v>1.24</v>
      </c>
      <c r="AV79" s="152">
        <v>1.19</v>
      </c>
      <c r="AW79" s="141">
        <v>1.2</v>
      </c>
      <c r="AX79" s="141">
        <v>1.22</v>
      </c>
      <c r="AY79" s="141">
        <v>1.22</v>
      </c>
      <c r="AZ79" s="141"/>
      <c r="BA79" s="141">
        <v>1.26</v>
      </c>
      <c r="BB79" s="152">
        <v>1.24</v>
      </c>
      <c r="BC79" s="152">
        <v>1.19</v>
      </c>
      <c r="BD79" s="141">
        <v>1.2</v>
      </c>
      <c r="BE79" s="141">
        <v>1.22</v>
      </c>
      <c r="BF79" s="141">
        <v>1.22</v>
      </c>
      <c r="BG79" s="141"/>
      <c r="BH79" s="141">
        <v>1.26</v>
      </c>
      <c r="BI79" s="152">
        <v>1.24</v>
      </c>
      <c r="BJ79" s="152">
        <v>1.19</v>
      </c>
      <c r="BK79" s="141">
        <v>1.2</v>
      </c>
      <c r="BL79" s="141">
        <v>1.22</v>
      </c>
      <c r="BM79" s="141">
        <v>1.22</v>
      </c>
      <c r="BN79" s="141">
        <v>1.2</v>
      </c>
      <c r="BO79" s="141">
        <v>1.22</v>
      </c>
      <c r="BP79" s="141">
        <v>1.22</v>
      </c>
      <c r="BS79" s="64">
        <v>11.500999999999999</v>
      </c>
      <c r="BT79" s="141"/>
      <c r="BU79" s="141">
        <v>1.3</v>
      </c>
      <c r="BV79" s="141">
        <v>1.27</v>
      </c>
      <c r="BW79" s="141">
        <v>1.25</v>
      </c>
      <c r="BX79" s="141">
        <v>1.21</v>
      </c>
      <c r="BY79" s="141">
        <v>1.22</v>
      </c>
      <c r="BZ79" s="141">
        <v>1.22</v>
      </c>
      <c r="CA79" s="141"/>
      <c r="CB79" s="141">
        <v>1.3</v>
      </c>
      <c r="CC79" s="141">
        <v>1.27</v>
      </c>
      <c r="CD79" s="141">
        <v>1.25</v>
      </c>
      <c r="CE79" s="141">
        <v>1.21</v>
      </c>
      <c r="CF79" s="141">
        <v>1.22</v>
      </c>
      <c r="CG79" s="141">
        <v>1.22</v>
      </c>
      <c r="CH79" s="141"/>
      <c r="CI79" s="141">
        <v>1.3</v>
      </c>
      <c r="CJ79" s="141">
        <v>1.27</v>
      </c>
      <c r="CK79" s="141">
        <v>1.25</v>
      </c>
      <c r="CL79" s="141">
        <v>1.21</v>
      </c>
      <c r="CM79" s="141">
        <v>1.22</v>
      </c>
      <c r="CN79" s="141">
        <v>1.22</v>
      </c>
      <c r="CO79" s="141"/>
      <c r="CP79" s="141">
        <v>1.3</v>
      </c>
      <c r="CQ79" s="141">
        <v>1.27</v>
      </c>
      <c r="CR79" s="141">
        <v>1.25</v>
      </c>
      <c r="CS79" s="141">
        <v>1.21</v>
      </c>
      <c r="CT79" s="141">
        <v>1.22</v>
      </c>
      <c r="CU79" s="141">
        <v>1.22</v>
      </c>
      <c r="CV79" s="141">
        <v>1.21</v>
      </c>
      <c r="CW79" s="141">
        <v>1.22</v>
      </c>
      <c r="CX79" s="141">
        <v>1.22</v>
      </c>
    </row>
    <row r="80" spans="1:102" x14ac:dyDescent="0.35">
      <c r="A80" s="67">
        <v>14</v>
      </c>
      <c r="B80" s="82">
        <v>1.26</v>
      </c>
      <c r="C80" s="144">
        <v>1.26</v>
      </c>
      <c r="D80" s="141">
        <f>IF(Calculator!$D$5&gt;15, Data!BT80,Data!AL80)</f>
        <v>0</v>
      </c>
      <c r="E80" s="141">
        <f>IF(Calculator!$D$5&gt;15, Data!BU80,Data!AM80)</f>
        <v>1.26</v>
      </c>
      <c r="F80" s="141">
        <f>IF(Calculator!$D$5&gt;15, Data!BV80,Data!AN80)</f>
        <v>1.24</v>
      </c>
      <c r="G80" s="141">
        <f>IF(Calculator!$D$5&gt;10, Data!BW80,Data!AO80)</f>
        <v>1.19</v>
      </c>
      <c r="H80" s="141">
        <f>IF(Calculator!$D$5&gt;10, Data!BX80,Data!AP80)</f>
        <v>1.2</v>
      </c>
      <c r="I80" s="141">
        <f>IF(Calculator!$D$5&gt;10, Data!BY80,Data!AQ80)</f>
        <v>1.22</v>
      </c>
      <c r="J80" s="141">
        <f>IF(Calculator!$D$5&gt;10, Data!BZ80,Data!AR80)</f>
        <v>1.22</v>
      </c>
      <c r="K80" s="141">
        <f>IF(Calculator!$D$5&gt;15, Data!CA80,Data!AS80)</f>
        <v>0</v>
      </c>
      <c r="L80" s="141">
        <f>IF(Calculator!$D$5&gt;15, Data!CB80,Data!AT80)</f>
        <v>1.26</v>
      </c>
      <c r="M80" s="141">
        <f>IF(Calculator!$D$5&gt;15, Data!CC80,Data!AU80)</f>
        <v>1.24</v>
      </c>
      <c r="N80" s="141">
        <f>IF(Calculator!$D$5&gt;10, Data!CD80,Data!AV80)</f>
        <v>1.19</v>
      </c>
      <c r="O80" s="141">
        <f>IF(Calculator!$D$5&gt;10, Data!CE80,Data!AW80)</f>
        <v>1.2</v>
      </c>
      <c r="P80" s="141">
        <f>IF(Calculator!$D$5&gt;10, Data!CF80,Data!AX80)</f>
        <v>1.22</v>
      </c>
      <c r="Q80" s="141">
        <f>IF(Calculator!$D$5&gt;10, Data!CG80,Data!AY80)</f>
        <v>1.22</v>
      </c>
      <c r="R80" s="141">
        <f>IF(Calculator!$D$5&gt;15, Data!CH80,Data!AZ80)</f>
        <v>0</v>
      </c>
      <c r="S80" s="141">
        <f>IF(Calculator!$D$5&gt;15, Data!CI80,Data!BA80)</f>
        <v>1.26</v>
      </c>
      <c r="T80" s="141">
        <f>IF(Calculator!$D$5&gt;15, Data!CJ80,Data!BB80)</f>
        <v>1.24</v>
      </c>
      <c r="U80" s="141">
        <f>IF(Calculator!$D$5&gt;10, Data!CK80,Data!BC80)</f>
        <v>1.19</v>
      </c>
      <c r="V80" s="141">
        <f>IF(Calculator!$D$5&gt;10, Data!CL80,Data!BD80)</f>
        <v>1.2</v>
      </c>
      <c r="W80" s="141">
        <f>IF(Calculator!$D$5&gt;10, Data!CM80,Data!BE80)</f>
        <v>1.22</v>
      </c>
      <c r="X80" s="141">
        <f>IF(Calculator!$D$5&gt;10, Data!CN80,Data!BF80)</f>
        <v>1.22</v>
      </c>
      <c r="Y80" s="141">
        <f>IF(Calculator!$D$5&gt;15, Data!CO80,Data!BG80)</f>
        <v>0</v>
      </c>
      <c r="Z80" s="141">
        <f>IF(Calculator!$D$5&gt;15, Data!CP80,Data!BH80)</f>
        <v>1.26</v>
      </c>
      <c r="AA80" s="141">
        <f>IF(Calculator!$D$5&gt;15, Data!CQ80,Data!BI80)</f>
        <v>1.24</v>
      </c>
      <c r="AB80" s="141">
        <f>IF(Calculator!$D$5&gt;10, Data!CR80,Data!BJ80)</f>
        <v>1.19</v>
      </c>
      <c r="AC80" s="141">
        <f>IF(Calculator!$D$5&gt;10, Data!CS80,Data!BK80)</f>
        <v>1.2</v>
      </c>
      <c r="AD80" s="141">
        <f>IF(Calculator!$D$5&gt;10, Data!CT80,Data!BL80)</f>
        <v>1.22</v>
      </c>
      <c r="AE80" s="141">
        <f>IF(Calculator!$D$5&gt;10, Data!CU80,Data!BM80)</f>
        <v>1.22</v>
      </c>
      <c r="AF80" s="141">
        <f>IF(Calculator!$D$5&gt;10, Data!CV80,Data!BN80)</f>
        <v>1.2</v>
      </c>
      <c r="AG80" s="141">
        <f>IF(Calculator!$D$5&gt;10, Data!CW80,Data!BO80)</f>
        <v>1.22</v>
      </c>
      <c r="AH80" s="141">
        <f>IF(Calculator!$D$5&gt;10, Data!CX80,Data!BP80)</f>
        <v>1.22</v>
      </c>
      <c r="AK80" s="64">
        <v>14</v>
      </c>
      <c r="AL80" s="141"/>
      <c r="AM80" s="141">
        <v>1.26</v>
      </c>
      <c r="AN80" s="152">
        <v>1.24</v>
      </c>
      <c r="AO80" s="152">
        <v>1.19</v>
      </c>
      <c r="AP80" s="141">
        <v>1.2</v>
      </c>
      <c r="AQ80" s="141">
        <v>1.22</v>
      </c>
      <c r="AR80" s="141">
        <v>1.22</v>
      </c>
      <c r="AS80" s="141"/>
      <c r="AT80" s="141">
        <v>1.26</v>
      </c>
      <c r="AU80" s="152">
        <v>1.24</v>
      </c>
      <c r="AV80" s="152">
        <v>1.19</v>
      </c>
      <c r="AW80" s="141">
        <v>1.2</v>
      </c>
      <c r="AX80" s="141">
        <v>1.22</v>
      </c>
      <c r="AY80" s="141">
        <v>1.22</v>
      </c>
      <c r="AZ80" s="141"/>
      <c r="BA80" s="141">
        <v>1.26</v>
      </c>
      <c r="BB80" s="152">
        <v>1.24</v>
      </c>
      <c r="BC80" s="152">
        <v>1.19</v>
      </c>
      <c r="BD80" s="141">
        <v>1.2</v>
      </c>
      <c r="BE80" s="141">
        <v>1.22</v>
      </c>
      <c r="BF80" s="141">
        <v>1.22</v>
      </c>
      <c r="BG80" s="141"/>
      <c r="BH80" s="141">
        <v>1.26</v>
      </c>
      <c r="BI80" s="152">
        <v>1.24</v>
      </c>
      <c r="BJ80" s="152">
        <v>1.19</v>
      </c>
      <c r="BK80" s="141">
        <v>1.2</v>
      </c>
      <c r="BL80" s="141">
        <v>1.22</v>
      </c>
      <c r="BM80" s="141">
        <v>1.22</v>
      </c>
      <c r="BN80" s="141">
        <v>1.2</v>
      </c>
      <c r="BO80" s="141">
        <v>1.22</v>
      </c>
      <c r="BP80" s="141">
        <v>1.22</v>
      </c>
      <c r="BS80" s="64">
        <v>14</v>
      </c>
      <c r="BT80" s="141"/>
      <c r="BU80" s="141">
        <v>1.3</v>
      </c>
      <c r="BV80" s="141">
        <v>1.27</v>
      </c>
      <c r="BW80" s="141">
        <v>1.25</v>
      </c>
      <c r="BX80" s="141">
        <v>1.21</v>
      </c>
      <c r="BY80" s="141">
        <v>1.22</v>
      </c>
      <c r="BZ80" s="141">
        <v>1.22</v>
      </c>
      <c r="CA80" s="141"/>
      <c r="CB80" s="141">
        <v>1.3</v>
      </c>
      <c r="CC80" s="141">
        <v>1.27</v>
      </c>
      <c r="CD80" s="141">
        <v>1.25</v>
      </c>
      <c r="CE80" s="141">
        <v>1.21</v>
      </c>
      <c r="CF80" s="141">
        <v>1.22</v>
      </c>
      <c r="CG80" s="141">
        <v>1.22</v>
      </c>
      <c r="CH80" s="141"/>
      <c r="CI80" s="141">
        <v>1.3</v>
      </c>
      <c r="CJ80" s="141">
        <v>1.27</v>
      </c>
      <c r="CK80" s="141">
        <v>1.25</v>
      </c>
      <c r="CL80" s="141">
        <v>1.21</v>
      </c>
      <c r="CM80" s="141">
        <v>1.22</v>
      </c>
      <c r="CN80" s="141">
        <v>1.22</v>
      </c>
      <c r="CO80" s="141"/>
      <c r="CP80" s="141">
        <v>1.3</v>
      </c>
      <c r="CQ80" s="141">
        <v>1.27</v>
      </c>
      <c r="CR80" s="141">
        <v>1.25</v>
      </c>
      <c r="CS80" s="141">
        <v>1.21</v>
      </c>
      <c r="CT80" s="141">
        <v>1.22</v>
      </c>
      <c r="CU80" s="141">
        <v>1.22</v>
      </c>
      <c r="CV80" s="141">
        <v>1.21</v>
      </c>
      <c r="CW80" s="141">
        <v>1.22</v>
      </c>
      <c r="CX80" s="141">
        <v>1.22</v>
      </c>
    </row>
    <row r="81" spans="1:102" x14ac:dyDescent="0.35">
      <c r="A81" s="67">
        <v>14.000999999999999</v>
      </c>
      <c r="B81" s="82">
        <v>1.26</v>
      </c>
      <c r="C81" s="144">
        <v>1.26</v>
      </c>
      <c r="D81" s="141">
        <f>IF(Calculator!$D$5&gt;15, Data!BT81,Data!AL81)</f>
        <v>0</v>
      </c>
      <c r="E81" s="141">
        <f>IF(Calculator!$D$5&gt;15, Data!BU81,Data!AM81)</f>
        <v>1.26</v>
      </c>
      <c r="F81" s="141">
        <f>IF(Calculator!$D$5&gt;15, Data!BV81,Data!AN81)</f>
        <v>1.24</v>
      </c>
      <c r="G81" s="141">
        <f>IF(Calculator!$D$5&gt;10, Data!BW81,Data!AO81)</f>
        <v>1.28</v>
      </c>
      <c r="H81" s="141">
        <f>IF(Calculator!$D$5&gt;10, Data!BX81,Data!AP81)</f>
        <v>1.29</v>
      </c>
      <c r="I81" s="141">
        <f>IF(Calculator!$D$5&gt;10, Data!BY81,Data!AQ81)</f>
        <v>1.29</v>
      </c>
      <c r="J81" s="141">
        <f>IF(Calculator!$D$5&gt;10, Data!BZ81,Data!AR81)</f>
        <v>1.29</v>
      </c>
      <c r="K81" s="141">
        <f>IF(Calculator!$D$5&gt;15, Data!CA81,Data!AS81)</f>
        <v>0</v>
      </c>
      <c r="L81" s="141">
        <f>IF(Calculator!$D$5&gt;15, Data!CB81,Data!AT81)</f>
        <v>1.26</v>
      </c>
      <c r="M81" s="141">
        <f>IF(Calculator!$D$5&gt;15, Data!CC81,Data!AU81)</f>
        <v>1.24</v>
      </c>
      <c r="N81" s="141">
        <f>IF(Calculator!$D$5&gt;10, Data!CD81,Data!AV81)</f>
        <v>1.28</v>
      </c>
      <c r="O81" s="141">
        <f>IF(Calculator!$D$5&gt;10, Data!CE81,Data!AW81)</f>
        <v>1.29</v>
      </c>
      <c r="P81" s="141">
        <f>IF(Calculator!$D$5&gt;10, Data!CF81,Data!AX81)</f>
        <v>1.29</v>
      </c>
      <c r="Q81" s="141">
        <f>IF(Calculator!$D$5&gt;10, Data!CG81,Data!AY81)</f>
        <v>1.29</v>
      </c>
      <c r="R81" s="141">
        <f>IF(Calculator!$D$5&gt;15, Data!CH81,Data!AZ81)</f>
        <v>0</v>
      </c>
      <c r="S81" s="141">
        <f>IF(Calculator!$D$5&gt;15, Data!CI81,Data!BA81)</f>
        <v>1.26</v>
      </c>
      <c r="T81" s="141">
        <f>IF(Calculator!$D$5&gt;15, Data!CJ81,Data!BB81)</f>
        <v>1.24</v>
      </c>
      <c r="U81" s="141">
        <f>IF(Calculator!$D$5&gt;10, Data!CK81,Data!BC81)</f>
        <v>1.28</v>
      </c>
      <c r="V81" s="141">
        <f>IF(Calculator!$D$5&gt;10, Data!CL81,Data!BD81)</f>
        <v>1.29</v>
      </c>
      <c r="W81" s="141">
        <f>IF(Calculator!$D$5&gt;10, Data!CM81,Data!BE81)</f>
        <v>1.29</v>
      </c>
      <c r="X81" s="141">
        <f>IF(Calculator!$D$5&gt;10, Data!CN81,Data!BF81)</f>
        <v>1.29</v>
      </c>
      <c r="Y81" s="141">
        <f>IF(Calculator!$D$5&gt;15, Data!CO81,Data!BG81)</f>
        <v>0</v>
      </c>
      <c r="Z81" s="141">
        <f>IF(Calculator!$D$5&gt;15, Data!CP81,Data!BH81)</f>
        <v>1.26</v>
      </c>
      <c r="AA81" s="141">
        <f>IF(Calculator!$D$5&gt;15, Data!CQ81,Data!BI81)</f>
        <v>1.24</v>
      </c>
      <c r="AB81" s="141">
        <f>IF(Calculator!$D$5&gt;10, Data!CR81,Data!BJ81)</f>
        <v>1.28</v>
      </c>
      <c r="AC81" s="141">
        <f>IF(Calculator!$D$5&gt;10, Data!CS81,Data!BK81)</f>
        <v>1.29</v>
      </c>
      <c r="AD81" s="141">
        <f>IF(Calculator!$D$5&gt;10, Data!CT81,Data!BL81)</f>
        <v>1.29</v>
      </c>
      <c r="AE81" s="141">
        <f>IF(Calculator!$D$5&gt;10, Data!CU81,Data!BM81)</f>
        <v>1.29</v>
      </c>
      <c r="AF81" s="141">
        <f>IF(Calculator!$D$5&gt;10, Data!CV81,Data!BN81)</f>
        <v>1.29</v>
      </c>
      <c r="AG81" s="141">
        <f>IF(Calculator!$D$5&gt;10, Data!CW81,Data!BO81)</f>
        <v>1.29</v>
      </c>
      <c r="AH81" s="141">
        <f>IF(Calculator!$D$5&gt;10, Data!CX81,Data!BP81)</f>
        <v>1.29</v>
      </c>
      <c r="AK81" s="64">
        <v>14.000999999999999</v>
      </c>
      <c r="AL81" s="141"/>
      <c r="AM81" s="141">
        <v>1.26</v>
      </c>
      <c r="AN81" s="152">
        <v>1.24</v>
      </c>
      <c r="AO81" s="152">
        <v>1.28</v>
      </c>
      <c r="AP81" s="141">
        <v>1.29</v>
      </c>
      <c r="AQ81" s="141">
        <v>1.29</v>
      </c>
      <c r="AR81" s="141">
        <v>1.29</v>
      </c>
      <c r="AS81" s="141"/>
      <c r="AT81" s="141">
        <v>1.26</v>
      </c>
      <c r="AU81" s="152">
        <v>1.24</v>
      </c>
      <c r="AV81" s="152">
        <v>1.28</v>
      </c>
      <c r="AW81" s="141">
        <v>1.29</v>
      </c>
      <c r="AX81" s="141">
        <v>1.29</v>
      </c>
      <c r="AY81" s="141">
        <v>1.29</v>
      </c>
      <c r="AZ81" s="141"/>
      <c r="BA81" s="141">
        <v>1.26</v>
      </c>
      <c r="BB81" s="152">
        <v>1.24</v>
      </c>
      <c r="BC81" s="152">
        <v>1.28</v>
      </c>
      <c r="BD81" s="141">
        <v>1.29</v>
      </c>
      <c r="BE81" s="141">
        <v>1.29</v>
      </c>
      <c r="BF81" s="141">
        <v>1.29</v>
      </c>
      <c r="BG81" s="141"/>
      <c r="BH81" s="141">
        <v>1.26</v>
      </c>
      <c r="BI81" s="152">
        <v>1.24</v>
      </c>
      <c r="BJ81" s="152">
        <v>1.28</v>
      </c>
      <c r="BK81" s="141">
        <v>1.29</v>
      </c>
      <c r="BL81" s="141">
        <v>1.29</v>
      </c>
      <c r="BM81" s="141">
        <v>1.29</v>
      </c>
      <c r="BN81" s="141">
        <v>1.29</v>
      </c>
      <c r="BO81" s="141">
        <v>1.29</v>
      </c>
      <c r="BP81" s="141">
        <v>1.29</v>
      </c>
      <c r="BS81" s="64">
        <v>14.000999999999999</v>
      </c>
      <c r="BT81" s="141"/>
      <c r="BU81" s="141">
        <v>1.3</v>
      </c>
      <c r="BV81" s="141">
        <v>1.27</v>
      </c>
      <c r="BW81" s="152">
        <v>1.31</v>
      </c>
      <c r="BX81" s="141">
        <v>1.29</v>
      </c>
      <c r="BY81" s="141">
        <v>1.29</v>
      </c>
      <c r="BZ81" s="141">
        <v>1.29</v>
      </c>
      <c r="CA81" s="141"/>
      <c r="CB81" s="141">
        <v>1.3</v>
      </c>
      <c r="CC81" s="141">
        <v>1.27</v>
      </c>
      <c r="CD81" s="152">
        <v>1.31</v>
      </c>
      <c r="CE81" s="141">
        <v>1.29</v>
      </c>
      <c r="CF81" s="141">
        <v>1.29</v>
      </c>
      <c r="CG81" s="141">
        <v>1.29</v>
      </c>
      <c r="CH81" s="141"/>
      <c r="CI81" s="141">
        <v>1.3</v>
      </c>
      <c r="CJ81" s="141">
        <v>1.27</v>
      </c>
      <c r="CK81" s="152">
        <v>1.31</v>
      </c>
      <c r="CL81" s="141">
        <v>1.29</v>
      </c>
      <c r="CM81" s="141">
        <v>1.29</v>
      </c>
      <c r="CN81" s="141">
        <v>1.29</v>
      </c>
      <c r="CO81" s="141"/>
      <c r="CP81" s="141">
        <v>1.3</v>
      </c>
      <c r="CQ81" s="141">
        <v>1.27</v>
      </c>
      <c r="CR81" s="152">
        <v>1.31</v>
      </c>
      <c r="CS81" s="141">
        <v>1.29</v>
      </c>
      <c r="CT81" s="141">
        <v>1.29</v>
      </c>
      <c r="CU81" s="141">
        <v>1.29</v>
      </c>
      <c r="CV81" s="141">
        <v>1.29</v>
      </c>
      <c r="CW81" s="141">
        <v>1.29</v>
      </c>
      <c r="CX81" s="141">
        <v>1.29</v>
      </c>
    </row>
    <row r="82" spans="1:102" x14ac:dyDescent="0.35">
      <c r="A82" s="68">
        <v>16</v>
      </c>
      <c r="B82" s="82"/>
      <c r="C82" s="144"/>
      <c r="D82" s="141">
        <f>IF(Calculator!$D$5&gt;15, Data!BT82,Data!AL82)</f>
        <v>0</v>
      </c>
      <c r="E82" s="141">
        <f>IF(Calculator!$D$5&gt;15, Data!BU82,Data!AM82)</f>
        <v>1.26</v>
      </c>
      <c r="F82" s="141">
        <f>IF(Calculator!$D$5&gt;15, Data!BV82,Data!AN82)</f>
        <v>1.24</v>
      </c>
      <c r="G82" s="141">
        <f>IF(Calculator!$D$5&gt;10, Data!BW82,Data!AO82)</f>
        <v>1.28</v>
      </c>
      <c r="H82" s="141">
        <f>IF(Calculator!$D$5&gt;10, Data!BX82,Data!AP82)</f>
        <v>1.29</v>
      </c>
      <c r="I82" s="141">
        <f>IF(Calculator!$D$5&gt;10, Data!BY82,Data!AQ82)</f>
        <v>1.29</v>
      </c>
      <c r="J82" s="141">
        <f>IF(Calculator!$D$5&gt;10, Data!BZ82,Data!AR82)</f>
        <v>1.29</v>
      </c>
      <c r="K82" s="141">
        <f>IF(Calculator!$D$5&gt;15, Data!CA82,Data!AS82)</f>
        <v>0</v>
      </c>
      <c r="L82" s="141">
        <f>IF(Calculator!$D$5&gt;15, Data!CB82,Data!AT82)</f>
        <v>1.26</v>
      </c>
      <c r="M82" s="141">
        <f>IF(Calculator!$D$5&gt;15, Data!CC82,Data!AU82)</f>
        <v>1.24</v>
      </c>
      <c r="N82" s="141">
        <f>IF(Calculator!$D$5&gt;10, Data!CD82,Data!AV82)</f>
        <v>1.28</v>
      </c>
      <c r="O82" s="141">
        <f>IF(Calculator!$D$5&gt;10, Data!CE82,Data!AW82)</f>
        <v>1.29</v>
      </c>
      <c r="P82" s="141">
        <f>IF(Calculator!$D$5&gt;10, Data!CF82,Data!AX82)</f>
        <v>1.29</v>
      </c>
      <c r="Q82" s="141">
        <f>IF(Calculator!$D$5&gt;10, Data!CG82,Data!AY82)</f>
        <v>1.29</v>
      </c>
      <c r="R82" s="141">
        <f>IF(Calculator!$D$5&gt;15, Data!CH82,Data!AZ82)</f>
        <v>0</v>
      </c>
      <c r="S82" s="141">
        <f>IF(Calculator!$D$5&gt;15, Data!CI82,Data!BA82)</f>
        <v>1.26</v>
      </c>
      <c r="T82" s="141">
        <f>IF(Calculator!$D$5&gt;15, Data!CJ82,Data!BB82)</f>
        <v>1.24</v>
      </c>
      <c r="U82" s="141">
        <f>IF(Calculator!$D$5&gt;10, Data!CK82,Data!BC82)</f>
        <v>1.28</v>
      </c>
      <c r="V82" s="141">
        <f>IF(Calculator!$D$5&gt;10, Data!CL82,Data!BD82)</f>
        <v>1.29</v>
      </c>
      <c r="W82" s="141">
        <f>IF(Calculator!$D$5&gt;10, Data!CM82,Data!BE82)</f>
        <v>1.29</v>
      </c>
      <c r="X82" s="141">
        <f>IF(Calculator!$D$5&gt;10, Data!CN82,Data!BF82)</f>
        <v>1.29</v>
      </c>
      <c r="Y82" s="141">
        <f>IF(Calculator!$D$5&gt;15, Data!CO82,Data!BG82)</f>
        <v>0</v>
      </c>
      <c r="Z82" s="141">
        <f>IF(Calculator!$D$5&gt;15, Data!CP82,Data!BH82)</f>
        <v>1.26</v>
      </c>
      <c r="AA82" s="141">
        <f>IF(Calculator!$D$5&gt;15, Data!CQ82,Data!BI82)</f>
        <v>1.24</v>
      </c>
      <c r="AB82" s="141">
        <f>IF(Calculator!$D$5&gt;10, Data!CR82,Data!BJ82)</f>
        <v>1.28</v>
      </c>
      <c r="AC82" s="141">
        <f>IF(Calculator!$D$5&gt;10, Data!CS82,Data!BK82)</f>
        <v>1.29</v>
      </c>
      <c r="AD82" s="141">
        <f>IF(Calculator!$D$5&gt;10, Data!CT82,Data!BL82)</f>
        <v>1.29</v>
      </c>
      <c r="AE82" s="141">
        <f>IF(Calculator!$D$5&gt;10, Data!CU82,Data!BM82)</f>
        <v>1.29</v>
      </c>
      <c r="AF82" s="141">
        <f>IF(Calculator!$D$5&gt;10, Data!CV82,Data!BN82)</f>
        <v>1.29</v>
      </c>
      <c r="AG82" s="141">
        <f>IF(Calculator!$D$5&gt;10, Data!CW82,Data!BO82)</f>
        <v>1.29</v>
      </c>
      <c r="AH82" s="141">
        <f>IF(Calculator!$D$5&gt;10, Data!CX82,Data!BP82)</f>
        <v>1.29</v>
      </c>
      <c r="AK82" s="65">
        <v>16</v>
      </c>
      <c r="AL82" s="141"/>
      <c r="AM82" s="141">
        <v>1.26</v>
      </c>
      <c r="AN82" s="152">
        <v>1.24</v>
      </c>
      <c r="AO82" s="152">
        <v>1.28</v>
      </c>
      <c r="AP82" s="141">
        <v>1.29</v>
      </c>
      <c r="AQ82" s="141">
        <v>1.29</v>
      </c>
      <c r="AR82" s="141">
        <v>1.29</v>
      </c>
      <c r="AS82" s="141"/>
      <c r="AT82" s="141">
        <v>1.26</v>
      </c>
      <c r="AU82" s="152">
        <v>1.24</v>
      </c>
      <c r="AV82" s="152">
        <v>1.28</v>
      </c>
      <c r="AW82" s="141">
        <v>1.29</v>
      </c>
      <c r="AX82" s="141">
        <v>1.29</v>
      </c>
      <c r="AY82" s="141">
        <v>1.29</v>
      </c>
      <c r="AZ82" s="141"/>
      <c r="BA82" s="141">
        <v>1.26</v>
      </c>
      <c r="BB82" s="152">
        <v>1.24</v>
      </c>
      <c r="BC82" s="152">
        <v>1.28</v>
      </c>
      <c r="BD82" s="141">
        <v>1.29</v>
      </c>
      <c r="BE82" s="141">
        <v>1.29</v>
      </c>
      <c r="BF82" s="141">
        <v>1.29</v>
      </c>
      <c r="BG82" s="141"/>
      <c r="BH82" s="141">
        <v>1.26</v>
      </c>
      <c r="BI82" s="152">
        <v>1.24</v>
      </c>
      <c r="BJ82" s="152">
        <v>1.28</v>
      </c>
      <c r="BK82" s="141">
        <v>1.29</v>
      </c>
      <c r="BL82" s="141">
        <v>1.29</v>
      </c>
      <c r="BM82" s="141">
        <v>1.29</v>
      </c>
      <c r="BN82" s="141">
        <v>1.29</v>
      </c>
      <c r="BO82" s="141">
        <v>1.29</v>
      </c>
      <c r="BP82" s="141">
        <v>1.29</v>
      </c>
      <c r="BS82" s="65">
        <v>16</v>
      </c>
      <c r="BT82" s="141"/>
      <c r="BU82" s="141">
        <v>1.3</v>
      </c>
      <c r="BV82" s="141">
        <v>1.27</v>
      </c>
      <c r="BW82" s="152">
        <v>1.31</v>
      </c>
      <c r="BX82" s="141">
        <v>1.29</v>
      </c>
      <c r="BY82" s="141">
        <v>1.29</v>
      </c>
      <c r="BZ82" s="141">
        <v>1.29</v>
      </c>
      <c r="CA82" s="141"/>
      <c r="CB82" s="141">
        <v>1.3</v>
      </c>
      <c r="CC82" s="141">
        <v>1.27</v>
      </c>
      <c r="CD82" s="152">
        <v>1.31</v>
      </c>
      <c r="CE82" s="141">
        <v>1.29</v>
      </c>
      <c r="CF82" s="141">
        <v>1.29</v>
      </c>
      <c r="CG82" s="141">
        <v>1.29</v>
      </c>
      <c r="CH82" s="141"/>
      <c r="CI82" s="141">
        <v>1.3</v>
      </c>
      <c r="CJ82" s="141">
        <v>1.27</v>
      </c>
      <c r="CK82" s="152">
        <v>1.31</v>
      </c>
      <c r="CL82" s="141">
        <v>1.29</v>
      </c>
      <c r="CM82" s="141">
        <v>1.29</v>
      </c>
      <c r="CN82" s="141">
        <v>1.29</v>
      </c>
      <c r="CO82" s="141"/>
      <c r="CP82" s="141">
        <v>1.3</v>
      </c>
      <c r="CQ82" s="141">
        <v>1.27</v>
      </c>
      <c r="CR82" s="152">
        <v>1.31</v>
      </c>
      <c r="CS82" s="141">
        <v>1.29</v>
      </c>
      <c r="CT82" s="141">
        <v>1.29</v>
      </c>
      <c r="CU82" s="141">
        <v>1.29</v>
      </c>
      <c r="CV82" s="141">
        <v>1.29</v>
      </c>
      <c r="CW82" s="141">
        <v>1.29</v>
      </c>
      <c r="CX82" s="141">
        <v>1.29</v>
      </c>
    </row>
    <row r="83" spans="1:102" x14ac:dyDescent="0.35">
      <c r="A83" s="68">
        <v>16.001000000000001</v>
      </c>
      <c r="B83" s="82"/>
      <c r="C83" s="144"/>
      <c r="D83" s="141">
        <f>IF(Calculator!$D$5&gt;15, Data!BT83,Data!AL83)</f>
        <v>0</v>
      </c>
      <c r="E83" s="141">
        <f>IF(Calculator!$D$5&gt;15, Data!BU83,Data!AM83)</f>
        <v>1.26</v>
      </c>
      <c r="F83" s="141">
        <f>IF(Calculator!$D$5&gt;15, Data!BV83,Data!AN83)</f>
        <v>1.33</v>
      </c>
      <c r="G83" s="141">
        <f>IF(Calculator!$D$5&gt;10, Data!BW83,Data!AO83)</f>
        <v>1.28</v>
      </c>
      <c r="H83" s="141">
        <f>IF(Calculator!$D$5&gt;10, Data!BX83,Data!AP83)</f>
        <v>1.29</v>
      </c>
      <c r="I83" s="141">
        <f>IF(Calculator!$D$5&gt;10, Data!BY83,Data!AQ83)</f>
        <v>1.29</v>
      </c>
      <c r="J83" s="141">
        <f>IF(Calculator!$D$5&gt;10, Data!BZ83,Data!AR83)</f>
        <v>1.29</v>
      </c>
      <c r="K83" s="141">
        <f>IF(Calculator!$D$5&gt;15, Data!CA83,Data!AS83)</f>
        <v>0</v>
      </c>
      <c r="L83" s="141">
        <f>IF(Calculator!$D$5&gt;15, Data!CB83,Data!AT83)</f>
        <v>1.26</v>
      </c>
      <c r="M83" s="141">
        <f>IF(Calculator!$D$5&gt;15, Data!CC83,Data!AU83)</f>
        <v>1.33</v>
      </c>
      <c r="N83" s="141">
        <f>IF(Calculator!$D$5&gt;10, Data!CD83,Data!AV83)</f>
        <v>1.28</v>
      </c>
      <c r="O83" s="141">
        <f>IF(Calculator!$D$5&gt;10, Data!CE83,Data!AW83)</f>
        <v>1.29</v>
      </c>
      <c r="P83" s="141">
        <f>IF(Calculator!$D$5&gt;10, Data!CF83,Data!AX83)</f>
        <v>1.29</v>
      </c>
      <c r="Q83" s="141">
        <f>IF(Calculator!$D$5&gt;10, Data!CG83,Data!AY83)</f>
        <v>1.29</v>
      </c>
      <c r="R83" s="141">
        <f>IF(Calculator!$D$5&gt;15, Data!CH83,Data!AZ83)</f>
        <v>0</v>
      </c>
      <c r="S83" s="141">
        <f>IF(Calculator!$D$5&gt;15, Data!CI83,Data!BA83)</f>
        <v>1.26</v>
      </c>
      <c r="T83" s="141">
        <f>IF(Calculator!$D$5&gt;15, Data!CJ83,Data!BB83)</f>
        <v>1.33</v>
      </c>
      <c r="U83" s="141">
        <f>IF(Calculator!$D$5&gt;10, Data!CK83,Data!BC83)</f>
        <v>1.28</v>
      </c>
      <c r="V83" s="141">
        <f>IF(Calculator!$D$5&gt;10, Data!CL83,Data!BD83)</f>
        <v>1.29</v>
      </c>
      <c r="W83" s="141">
        <f>IF(Calculator!$D$5&gt;10, Data!CM83,Data!BE83)</f>
        <v>1.29</v>
      </c>
      <c r="X83" s="141">
        <f>IF(Calculator!$D$5&gt;10, Data!CN83,Data!BF83)</f>
        <v>1.29</v>
      </c>
      <c r="Y83" s="141">
        <f>IF(Calculator!$D$5&gt;15, Data!CO83,Data!BG83)</f>
        <v>0</v>
      </c>
      <c r="Z83" s="141">
        <f>IF(Calculator!$D$5&gt;15, Data!CP83,Data!BH83)</f>
        <v>1.26</v>
      </c>
      <c r="AA83" s="141">
        <f>IF(Calculator!$D$5&gt;15, Data!CQ83,Data!BI83)</f>
        <v>1.33</v>
      </c>
      <c r="AB83" s="141">
        <f>IF(Calculator!$D$5&gt;10, Data!CR83,Data!BJ83)</f>
        <v>1.28</v>
      </c>
      <c r="AC83" s="141">
        <f>IF(Calculator!$D$5&gt;10, Data!CS83,Data!BK83)</f>
        <v>1.29</v>
      </c>
      <c r="AD83" s="141">
        <f>IF(Calculator!$D$5&gt;10, Data!CT83,Data!BL83)</f>
        <v>1.29</v>
      </c>
      <c r="AE83" s="141">
        <f>IF(Calculator!$D$5&gt;10, Data!CU83,Data!BM83)</f>
        <v>1.29</v>
      </c>
      <c r="AF83" s="141">
        <f>IF(Calculator!$D$5&gt;10, Data!CV83,Data!BN83)</f>
        <v>1.29</v>
      </c>
      <c r="AG83" s="141">
        <f>IF(Calculator!$D$5&gt;10, Data!CW83,Data!BO83)</f>
        <v>1.29</v>
      </c>
      <c r="AH83" s="141">
        <f>IF(Calculator!$D$5&gt;10, Data!CX83,Data!BP83)</f>
        <v>1.29</v>
      </c>
      <c r="AK83" s="65">
        <v>16.001000000000001</v>
      </c>
      <c r="AL83" s="141"/>
      <c r="AM83" s="141">
        <v>1.26</v>
      </c>
      <c r="AN83" s="152">
        <v>1.33</v>
      </c>
      <c r="AO83" s="152">
        <v>1.28</v>
      </c>
      <c r="AP83" s="141">
        <v>1.29</v>
      </c>
      <c r="AQ83" s="141">
        <v>1.29</v>
      </c>
      <c r="AR83" s="141">
        <v>1.29</v>
      </c>
      <c r="AS83" s="141"/>
      <c r="AT83" s="141">
        <v>1.26</v>
      </c>
      <c r="AU83" s="152">
        <v>1.33</v>
      </c>
      <c r="AV83" s="152">
        <v>1.28</v>
      </c>
      <c r="AW83" s="141">
        <v>1.29</v>
      </c>
      <c r="AX83" s="141">
        <v>1.29</v>
      </c>
      <c r="AY83" s="141">
        <v>1.29</v>
      </c>
      <c r="AZ83" s="141"/>
      <c r="BA83" s="141">
        <v>1.26</v>
      </c>
      <c r="BB83" s="152">
        <v>1.33</v>
      </c>
      <c r="BC83" s="152">
        <v>1.28</v>
      </c>
      <c r="BD83" s="141">
        <v>1.29</v>
      </c>
      <c r="BE83" s="141">
        <v>1.29</v>
      </c>
      <c r="BF83" s="141">
        <v>1.29</v>
      </c>
      <c r="BG83" s="141"/>
      <c r="BH83" s="141">
        <v>1.26</v>
      </c>
      <c r="BI83" s="152">
        <v>1.33</v>
      </c>
      <c r="BJ83" s="152">
        <v>1.28</v>
      </c>
      <c r="BK83" s="141">
        <v>1.29</v>
      </c>
      <c r="BL83" s="141">
        <v>1.29</v>
      </c>
      <c r="BM83" s="141">
        <v>1.29</v>
      </c>
      <c r="BN83" s="141">
        <v>1.29</v>
      </c>
      <c r="BO83" s="141">
        <v>1.29</v>
      </c>
      <c r="BP83" s="141">
        <v>1.29</v>
      </c>
      <c r="BS83" s="65">
        <v>16.001000000000001</v>
      </c>
      <c r="BT83" s="141"/>
      <c r="BU83" s="141">
        <v>1.3</v>
      </c>
      <c r="BV83" s="152">
        <v>1.4</v>
      </c>
      <c r="BW83" s="152">
        <v>1.31</v>
      </c>
      <c r="BX83" s="141">
        <v>1.29</v>
      </c>
      <c r="BY83" s="141">
        <v>1.29</v>
      </c>
      <c r="BZ83" s="141">
        <v>1.29</v>
      </c>
      <c r="CA83" s="141"/>
      <c r="CB83" s="141">
        <v>1.3</v>
      </c>
      <c r="CC83" s="152">
        <v>1.4</v>
      </c>
      <c r="CD83" s="152">
        <v>1.31</v>
      </c>
      <c r="CE83" s="141">
        <v>1.29</v>
      </c>
      <c r="CF83" s="141">
        <v>1.29</v>
      </c>
      <c r="CG83" s="141">
        <v>1.29</v>
      </c>
      <c r="CH83" s="141"/>
      <c r="CI83" s="141">
        <v>1.3</v>
      </c>
      <c r="CJ83" s="152">
        <v>1.4</v>
      </c>
      <c r="CK83" s="152">
        <v>1.31</v>
      </c>
      <c r="CL83" s="141">
        <v>1.29</v>
      </c>
      <c r="CM83" s="141">
        <v>1.29</v>
      </c>
      <c r="CN83" s="141">
        <v>1.29</v>
      </c>
      <c r="CO83" s="141"/>
      <c r="CP83" s="141">
        <v>1.3</v>
      </c>
      <c r="CQ83" s="152">
        <v>1.4</v>
      </c>
      <c r="CR83" s="152">
        <v>1.31</v>
      </c>
      <c r="CS83" s="141">
        <v>1.29</v>
      </c>
      <c r="CT83" s="141">
        <v>1.29</v>
      </c>
      <c r="CU83" s="141">
        <v>1.29</v>
      </c>
      <c r="CV83" s="141">
        <v>1.29</v>
      </c>
      <c r="CW83" s="141">
        <v>1.29</v>
      </c>
      <c r="CX83" s="141">
        <v>1.29</v>
      </c>
    </row>
    <row r="84" spans="1:102" x14ac:dyDescent="0.35">
      <c r="A84" s="67">
        <v>18</v>
      </c>
      <c r="B84" s="82">
        <v>1.26</v>
      </c>
      <c r="C84" s="144">
        <v>1.26</v>
      </c>
      <c r="D84" s="141">
        <f>IF(Calculator!$D$5&gt;15, Data!BT84,Data!AL84)</f>
        <v>0</v>
      </c>
      <c r="E84" s="141">
        <f>IF(Calculator!$D$5&gt;15, Data!BU84,Data!AM84)</f>
        <v>1.26</v>
      </c>
      <c r="F84" s="141">
        <f>IF(Calculator!$D$5&gt;15, Data!BV84,Data!AN84)</f>
        <v>1.33</v>
      </c>
      <c r="G84" s="141">
        <f>IF(Calculator!$D$5&gt;10, Data!BW84,Data!AO84)</f>
        <v>1.28</v>
      </c>
      <c r="H84" s="141">
        <f>IF(Calculator!$D$5&gt;10, Data!BX84,Data!AP84)</f>
        <v>1.29</v>
      </c>
      <c r="I84" s="141">
        <f>IF(Calculator!$D$5&gt;10, Data!BY84,Data!AQ84)</f>
        <v>1.29</v>
      </c>
      <c r="J84" s="141">
        <f>IF(Calculator!$D$5&gt;10, Data!BZ84,Data!AR84)</f>
        <v>1.29</v>
      </c>
      <c r="K84" s="141">
        <f>IF(Calculator!$D$5&gt;15, Data!CA84,Data!AS84)</f>
        <v>0</v>
      </c>
      <c r="L84" s="141">
        <f>IF(Calculator!$D$5&gt;15, Data!CB84,Data!AT84)</f>
        <v>1.26</v>
      </c>
      <c r="M84" s="141">
        <f>IF(Calculator!$D$5&gt;15, Data!CC84,Data!AU84)</f>
        <v>1.33</v>
      </c>
      <c r="N84" s="141">
        <f>IF(Calculator!$D$5&gt;10, Data!CD84,Data!AV84)</f>
        <v>1.28</v>
      </c>
      <c r="O84" s="141">
        <f>IF(Calculator!$D$5&gt;10, Data!CE84,Data!AW84)</f>
        <v>1.29</v>
      </c>
      <c r="P84" s="141">
        <f>IF(Calculator!$D$5&gt;10, Data!CF84,Data!AX84)</f>
        <v>1.29</v>
      </c>
      <c r="Q84" s="141">
        <f>IF(Calculator!$D$5&gt;10, Data!CG84,Data!AY84)</f>
        <v>1.29</v>
      </c>
      <c r="R84" s="141">
        <f>IF(Calculator!$D$5&gt;15, Data!CH84,Data!AZ84)</f>
        <v>0</v>
      </c>
      <c r="S84" s="141">
        <f>IF(Calculator!$D$5&gt;15, Data!CI84,Data!BA84)</f>
        <v>1.26</v>
      </c>
      <c r="T84" s="141">
        <f>IF(Calculator!$D$5&gt;15, Data!CJ84,Data!BB84)</f>
        <v>1.33</v>
      </c>
      <c r="U84" s="141">
        <f>IF(Calculator!$D$5&gt;10, Data!CK84,Data!BC84)</f>
        <v>1.28</v>
      </c>
      <c r="V84" s="141">
        <f>IF(Calculator!$D$5&gt;10, Data!CL84,Data!BD84)</f>
        <v>1.29</v>
      </c>
      <c r="W84" s="141">
        <f>IF(Calculator!$D$5&gt;10, Data!CM84,Data!BE84)</f>
        <v>1.29</v>
      </c>
      <c r="X84" s="141">
        <f>IF(Calculator!$D$5&gt;10, Data!CN84,Data!BF84)</f>
        <v>1.29</v>
      </c>
      <c r="Y84" s="141">
        <f>IF(Calculator!$D$5&gt;15, Data!CO84,Data!BG84)</f>
        <v>0</v>
      </c>
      <c r="Z84" s="141">
        <f>IF(Calculator!$D$5&gt;15, Data!CP84,Data!BH84)</f>
        <v>1.26</v>
      </c>
      <c r="AA84" s="141">
        <f>IF(Calculator!$D$5&gt;15, Data!CQ84,Data!BI84)</f>
        <v>1.33</v>
      </c>
      <c r="AB84" s="141">
        <f>IF(Calculator!$D$5&gt;10, Data!CR84,Data!BJ84)</f>
        <v>1.28</v>
      </c>
      <c r="AC84" s="141">
        <f>IF(Calculator!$D$5&gt;10, Data!CS84,Data!BK84)</f>
        <v>1.29</v>
      </c>
      <c r="AD84" s="141">
        <f>IF(Calculator!$D$5&gt;10, Data!CT84,Data!BL84)</f>
        <v>1.29</v>
      </c>
      <c r="AE84" s="141">
        <f>IF(Calculator!$D$5&gt;10, Data!CU84,Data!BM84)</f>
        <v>1.29</v>
      </c>
      <c r="AF84" s="141">
        <f>IF(Calculator!$D$5&gt;10, Data!CV84,Data!BN84)</f>
        <v>1.29</v>
      </c>
      <c r="AG84" s="141">
        <f>IF(Calculator!$D$5&gt;10, Data!CW84,Data!BO84)</f>
        <v>1.29</v>
      </c>
      <c r="AH84" s="141">
        <f>IF(Calculator!$D$5&gt;10, Data!CX84,Data!BP84)</f>
        <v>1.29</v>
      </c>
      <c r="AK84" s="64">
        <v>18</v>
      </c>
      <c r="AL84" s="141"/>
      <c r="AM84" s="141">
        <v>1.26</v>
      </c>
      <c r="AN84" s="141">
        <v>1.33</v>
      </c>
      <c r="AO84" s="152">
        <v>1.28</v>
      </c>
      <c r="AP84" s="141">
        <v>1.29</v>
      </c>
      <c r="AQ84" s="141">
        <v>1.29</v>
      </c>
      <c r="AR84" s="141">
        <v>1.29</v>
      </c>
      <c r="AS84" s="141"/>
      <c r="AT84" s="141">
        <v>1.26</v>
      </c>
      <c r="AU84" s="141">
        <v>1.33</v>
      </c>
      <c r="AV84" s="152">
        <v>1.28</v>
      </c>
      <c r="AW84" s="141">
        <v>1.29</v>
      </c>
      <c r="AX84" s="141">
        <v>1.29</v>
      </c>
      <c r="AY84" s="141">
        <v>1.29</v>
      </c>
      <c r="AZ84" s="141"/>
      <c r="BA84" s="141">
        <v>1.26</v>
      </c>
      <c r="BB84" s="141">
        <v>1.33</v>
      </c>
      <c r="BC84" s="152">
        <v>1.28</v>
      </c>
      <c r="BD84" s="141">
        <v>1.29</v>
      </c>
      <c r="BE84" s="141">
        <v>1.29</v>
      </c>
      <c r="BF84" s="141">
        <v>1.29</v>
      </c>
      <c r="BG84" s="141"/>
      <c r="BH84" s="141">
        <v>1.26</v>
      </c>
      <c r="BI84" s="141">
        <v>1.33</v>
      </c>
      <c r="BJ84" s="152">
        <v>1.28</v>
      </c>
      <c r="BK84" s="141">
        <v>1.29</v>
      </c>
      <c r="BL84" s="141">
        <v>1.29</v>
      </c>
      <c r="BM84" s="141">
        <v>1.29</v>
      </c>
      <c r="BN84" s="141">
        <v>1.29</v>
      </c>
      <c r="BO84" s="141">
        <v>1.29</v>
      </c>
      <c r="BP84" s="141">
        <v>1.29</v>
      </c>
      <c r="BS84" s="64">
        <v>18</v>
      </c>
      <c r="BT84" s="141"/>
      <c r="BU84" s="141">
        <v>1.3</v>
      </c>
      <c r="BV84" s="152">
        <v>1.4</v>
      </c>
      <c r="BW84" s="152">
        <v>1.31</v>
      </c>
      <c r="BX84" s="141">
        <v>1.29</v>
      </c>
      <c r="BY84" s="141">
        <v>1.29</v>
      </c>
      <c r="BZ84" s="141">
        <v>1.29</v>
      </c>
      <c r="CA84" s="141"/>
      <c r="CB84" s="141">
        <v>1.3</v>
      </c>
      <c r="CC84" s="152">
        <v>1.4</v>
      </c>
      <c r="CD84" s="152">
        <v>1.31</v>
      </c>
      <c r="CE84" s="141">
        <v>1.29</v>
      </c>
      <c r="CF84" s="141">
        <v>1.29</v>
      </c>
      <c r="CG84" s="141">
        <v>1.29</v>
      </c>
      <c r="CH84" s="141"/>
      <c r="CI84" s="141">
        <v>1.3</v>
      </c>
      <c r="CJ84" s="152">
        <v>1.4</v>
      </c>
      <c r="CK84" s="152">
        <v>1.31</v>
      </c>
      <c r="CL84" s="141">
        <v>1.29</v>
      </c>
      <c r="CM84" s="141">
        <v>1.29</v>
      </c>
      <c r="CN84" s="141">
        <v>1.29</v>
      </c>
      <c r="CO84" s="141"/>
      <c r="CP84" s="141">
        <v>1.3</v>
      </c>
      <c r="CQ84" s="152">
        <v>1.4</v>
      </c>
      <c r="CR84" s="152">
        <v>1.31</v>
      </c>
      <c r="CS84" s="141">
        <v>1.29</v>
      </c>
      <c r="CT84" s="141">
        <v>1.29</v>
      </c>
      <c r="CU84" s="141">
        <v>1.29</v>
      </c>
      <c r="CV84" s="141">
        <v>1.29</v>
      </c>
      <c r="CW84" s="141">
        <v>1.29</v>
      </c>
      <c r="CX84" s="141">
        <v>1.29</v>
      </c>
    </row>
    <row r="85" spans="1:102" x14ac:dyDescent="0.35">
      <c r="A85" s="67">
        <v>18.001000000000001</v>
      </c>
      <c r="B85" s="82" t="s">
        <v>40</v>
      </c>
      <c r="C85" s="143">
        <v>1.3</v>
      </c>
      <c r="D85" s="141">
        <f>IF(Calculator!$D$5&gt;15, Data!BT85,Data!AL85)</f>
        <v>0</v>
      </c>
      <c r="E85" s="141">
        <f>IF(Calculator!$D$5&gt;15, Data!BU85,Data!AM85)</f>
        <v>0</v>
      </c>
      <c r="F85" s="141">
        <f>IF(Calculator!$D$5&gt;15, Data!BV85,Data!AN85)</f>
        <v>1.33</v>
      </c>
      <c r="G85" s="141">
        <f>IF(Calculator!$D$5&gt;10, Data!BW85,Data!AO85)</f>
        <v>1.28</v>
      </c>
      <c r="H85" s="141">
        <f>IF(Calculator!$D$5&gt;10, Data!BX85,Data!AP85)</f>
        <v>1.29</v>
      </c>
      <c r="I85" s="141">
        <f>IF(Calculator!$D$5&gt;10, Data!BY85,Data!AQ85)</f>
        <v>1.29</v>
      </c>
      <c r="J85" s="141">
        <f>IF(Calculator!$D$5&gt;10, Data!BZ85,Data!AR85)</f>
        <v>1.29</v>
      </c>
      <c r="K85" s="141">
        <f>IF(Calculator!$D$5&gt;15, Data!CA85,Data!AS85)</f>
        <v>0</v>
      </c>
      <c r="L85" s="141">
        <f>IF(Calculator!$D$5&gt;15, Data!CB85,Data!AT85)</f>
        <v>0</v>
      </c>
      <c r="M85" s="141">
        <f>IF(Calculator!$D$5&gt;15, Data!CC85,Data!AU85)</f>
        <v>1.33</v>
      </c>
      <c r="N85" s="141">
        <f>IF(Calculator!$D$5&gt;10, Data!CD85,Data!AV85)</f>
        <v>1.28</v>
      </c>
      <c r="O85" s="141">
        <f>IF(Calculator!$D$5&gt;10, Data!CE85,Data!AW85)</f>
        <v>1.29</v>
      </c>
      <c r="P85" s="141">
        <f>IF(Calculator!$D$5&gt;10, Data!CF85,Data!AX85)</f>
        <v>1.29</v>
      </c>
      <c r="Q85" s="141">
        <f>IF(Calculator!$D$5&gt;10, Data!CG85,Data!AY85)</f>
        <v>1.29</v>
      </c>
      <c r="R85" s="141">
        <f>IF(Calculator!$D$5&gt;15, Data!CH85,Data!AZ85)</f>
        <v>0</v>
      </c>
      <c r="S85" s="141">
        <f>IF(Calculator!$D$5&gt;15, Data!CI85,Data!BA85)</f>
        <v>0</v>
      </c>
      <c r="T85" s="141">
        <f>IF(Calculator!$D$5&gt;15, Data!CJ85,Data!BB85)</f>
        <v>1.33</v>
      </c>
      <c r="U85" s="141">
        <f>IF(Calculator!$D$5&gt;10, Data!CK85,Data!BC85)</f>
        <v>1.28</v>
      </c>
      <c r="V85" s="141">
        <f>IF(Calculator!$D$5&gt;10, Data!CL85,Data!BD85)</f>
        <v>1.29</v>
      </c>
      <c r="W85" s="141">
        <f>IF(Calculator!$D$5&gt;10, Data!CM85,Data!BE85)</f>
        <v>1.29</v>
      </c>
      <c r="X85" s="141">
        <f>IF(Calculator!$D$5&gt;10, Data!CN85,Data!BF85)</f>
        <v>1.29</v>
      </c>
      <c r="Y85" s="141">
        <f>IF(Calculator!$D$5&gt;15, Data!CO85,Data!BG85)</f>
        <v>0</v>
      </c>
      <c r="Z85" s="141">
        <f>IF(Calculator!$D$5&gt;15, Data!CP85,Data!BH85)</f>
        <v>0</v>
      </c>
      <c r="AA85" s="141">
        <f>IF(Calculator!$D$5&gt;15, Data!CQ85,Data!BI85)</f>
        <v>1.33</v>
      </c>
      <c r="AB85" s="141">
        <f>IF(Calculator!$D$5&gt;10, Data!CR85,Data!BJ85)</f>
        <v>1.28</v>
      </c>
      <c r="AC85" s="141">
        <f>IF(Calculator!$D$5&gt;10, Data!CS85,Data!BK85)</f>
        <v>1.29</v>
      </c>
      <c r="AD85" s="141">
        <f>IF(Calculator!$D$5&gt;10, Data!CT85,Data!BL85)</f>
        <v>1.29</v>
      </c>
      <c r="AE85" s="141">
        <f>IF(Calculator!$D$5&gt;10, Data!CU85,Data!BM85)</f>
        <v>1.29</v>
      </c>
      <c r="AF85" s="141">
        <f>IF(Calculator!$D$5&gt;10, Data!CV85,Data!BN85)</f>
        <v>1.29</v>
      </c>
      <c r="AG85" s="141">
        <f>IF(Calculator!$D$5&gt;10, Data!CW85,Data!BO85)</f>
        <v>1.29</v>
      </c>
      <c r="AH85" s="141">
        <f>IF(Calculator!$D$5&gt;10, Data!CX85,Data!BP85)</f>
        <v>1.29</v>
      </c>
      <c r="AK85" s="64">
        <v>18.001000000000001</v>
      </c>
      <c r="AL85" s="141"/>
      <c r="AM85" s="141"/>
      <c r="AN85" s="152">
        <v>1.33</v>
      </c>
      <c r="AO85" s="152">
        <v>1.28</v>
      </c>
      <c r="AP85" s="141">
        <v>1.29</v>
      </c>
      <c r="AQ85" s="141">
        <v>1.29</v>
      </c>
      <c r="AR85" s="141">
        <v>1.29</v>
      </c>
      <c r="AS85" s="141"/>
      <c r="AT85" s="141"/>
      <c r="AU85" s="152">
        <v>1.33</v>
      </c>
      <c r="AV85" s="152">
        <v>1.28</v>
      </c>
      <c r="AW85" s="141">
        <v>1.29</v>
      </c>
      <c r="AX85" s="141">
        <v>1.29</v>
      </c>
      <c r="AY85" s="141">
        <v>1.29</v>
      </c>
      <c r="AZ85" s="141"/>
      <c r="BA85" s="141"/>
      <c r="BB85" s="152">
        <v>1.33</v>
      </c>
      <c r="BC85" s="152">
        <v>1.28</v>
      </c>
      <c r="BD85" s="141">
        <v>1.29</v>
      </c>
      <c r="BE85" s="141">
        <v>1.29</v>
      </c>
      <c r="BF85" s="141">
        <v>1.29</v>
      </c>
      <c r="BG85" s="141"/>
      <c r="BH85" s="141"/>
      <c r="BI85" s="152">
        <v>1.33</v>
      </c>
      <c r="BJ85" s="152">
        <v>1.28</v>
      </c>
      <c r="BK85" s="141">
        <v>1.29</v>
      </c>
      <c r="BL85" s="141">
        <v>1.29</v>
      </c>
      <c r="BM85" s="141">
        <v>1.29</v>
      </c>
      <c r="BN85" s="141">
        <v>1.29</v>
      </c>
      <c r="BO85" s="141">
        <v>1.29</v>
      </c>
      <c r="BP85" s="141">
        <v>1.29</v>
      </c>
      <c r="BS85" s="64">
        <v>18.001000000000001</v>
      </c>
      <c r="BT85" s="141"/>
      <c r="BU85" s="141"/>
      <c r="BV85" s="152">
        <v>1.4</v>
      </c>
      <c r="BW85" s="152">
        <v>1.31</v>
      </c>
      <c r="BX85" s="141">
        <v>1.29</v>
      </c>
      <c r="BY85" s="141">
        <v>1.29</v>
      </c>
      <c r="BZ85" s="141">
        <v>1.29</v>
      </c>
      <c r="CA85" s="141"/>
      <c r="CB85" s="141"/>
      <c r="CC85" s="152">
        <v>1.4</v>
      </c>
      <c r="CD85" s="152">
        <v>1.31</v>
      </c>
      <c r="CE85" s="141">
        <v>1.29</v>
      </c>
      <c r="CF85" s="141">
        <v>1.29</v>
      </c>
      <c r="CG85" s="141">
        <v>1.29</v>
      </c>
      <c r="CH85" s="141"/>
      <c r="CI85" s="141"/>
      <c r="CJ85" s="152">
        <v>1.4</v>
      </c>
      <c r="CK85" s="152">
        <v>1.31</v>
      </c>
      <c r="CL85" s="141">
        <v>1.29</v>
      </c>
      <c r="CM85" s="141">
        <v>1.29</v>
      </c>
      <c r="CN85" s="141">
        <v>1.29</v>
      </c>
      <c r="CO85" s="141"/>
      <c r="CP85" s="141"/>
      <c r="CQ85" s="152">
        <v>1.4</v>
      </c>
      <c r="CR85" s="152">
        <v>1.31</v>
      </c>
      <c r="CS85" s="141">
        <v>1.29</v>
      </c>
      <c r="CT85" s="141">
        <v>1.29</v>
      </c>
      <c r="CU85" s="141">
        <v>1.29</v>
      </c>
      <c r="CV85" s="141">
        <v>1.29</v>
      </c>
      <c r="CW85" s="141">
        <v>1.29</v>
      </c>
      <c r="CX85" s="141">
        <v>1.29</v>
      </c>
    </row>
    <row r="86" spans="1:102" x14ac:dyDescent="0.35">
      <c r="A86" s="67">
        <v>26.5</v>
      </c>
      <c r="B86" s="82" t="s">
        <v>40</v>
      </c>
      <c r="C86" s="143">
        <v>1.3</v>
      </c>
      <c r="D86" s="141">
        <f>IF(Calculator!$D$5&gt;15, Data!BT86,Data!AL86)</f>
        <v>0</v>
      </c>
      <c r="E86" s="141">
        <f>IF(Calculator!$D$5&gt;15, Data!BU86,Data!AM86)</f>
        <v>0</v>
      </c>
      <c r="F86" s="141">
        <f>IF(Calculator!$D$5&gt;15, Data!BV86,Data!AN86)</f>
        <v>1.33</v>
      </c>
      <c r="G86" s="141">
        <f>IF(Calculator!$D$5&gt;10, Data!BW86,Data!AO86)</f>
        <v>1.28</v>
      </c>
      <c r="H86" s="141">
        <f>IF(Calculator!$D$5&gt;10, Data!BX86,Data!AP86)</f>
        <v>1.29</v>
      </c>
      <c r="I86" s="141">
        <f>IF(Calculator!$D$5&gt;10, Data!BY86,Data!AQ86)</f>
        <v>1.29</v>
      </c>
      <c r="J86" s="141">
        <f>IF(Calculator!$D$5&gt;10, Data!BZ86,Data!AR86)</f>
        <v>1.29</v>
      </c>
      <c r="K86" s="141">
        <f>IF(Calculator!$D$5&gt;15, Data!CA86,Data!AS86)</f>
        <v>0</v>
      </c>
      <c r="L86" s="141">
        <f>IF(Calculator!$D$5&gt;15, Data!CB86,Data!AT86)</f>
        <v>0</v>
      </c>
      <c r="M86" s="141">
        <f>IF(Calculator!$D$5&gt;15, Data!CC86,Data!AU86)</f>
        <v>1.33</v>
      </c>
      <c r="N86" s="141">
        <f>IF(Calculator!$D$5&gt;10, Data!CD86,Data!AV86)</f>
        <v>1.28</v>
      </c>
      <c r="O86" s="141">
        <f>IF(Calculator!$D$5&gt;10, Data!CE86,Data!AW86)</f>
        <v>1.29</v>
      </c>
      <c r="P86" s="141">
        <f>IF(Calculator!$D$5&gt;10, Data!CF86,Data!AX86)</f>
        <v>1.29</v>
      </c>
      <c r="Q86" s="141">
        <f>IF(Calculator!$D$5&gt;10, Data!CG86,Data!AY86)</f>
        <v>1.29</v>
      </c>
      <c r="R86" s="141">
        <f>IF(Calculator!$D$5&gt;15, Data!CH86,Data!AZ86)</f>
        <v>0</v>
      </c>
      <c r="S86" s="141">
        <f>IF(Calculator!$D$5&gt;15, Data!CI86,Data!BA86)</f>
        <v>0</v>
      </c>
      <c r="T86" s="141">
        <f>IF(Calculator!$D$5&gt;15, Data!CJ86,Data!BB86)</f>
        <v>1.33</v>
      </c>
      <c r="U86" s="141">
        <f>IF(Calculator!$D$5&gt;10, Data!CK86,Data!BC86)</f>
        <v>1.28</v>
      </c>
      <c r="V86" s="141">
        <f>IF(Calculator!$D$5&gt;10, Data!CL86,Data!BD86)</f>
        <v>1.29</v>
      </c>
      <c r="W86" s="141">
        <f>IF(Calculator!$D$5&gt;10, Data!CM86,Data!BE86)</f>
        <v>1.29</v>
      </c>
      <c r="X86" s="141">
        <f>IF(Calculator!$D$5&gt;10, Data!CN86,Data!BF86)</f>
        <v>1.29</v>
      </c>
      <c r="Y86" s="141">
        <f>IF(Calculator!$D$5&gt;15, Data!CO86,Data!BG86)</f>
        <v>0</v>
      </c>
      <c r="Z86" s="141">
        <f>IF(Calculator!$D$5&gt;15, Data!CP86,Data!BH86)</f>
        <v>0</v>
      </c>
      <c r="AA86" s="141">
        <f>IF(Calculator!$D$5&gt;15, Data!CQ86,Data!BI86)</f>
        <v>1.33</v>
      </c>
      <c r="AB86" s="141">
        <f>IF(Calculator!$D$5&gt;10, Data!CR86,Data!BJ86)</f>
        <v>1.28</v>
      </c>
      <c r="AC86" s="141">
        <f>IF(Calculator!$D$5&gt;10, Data!CS86,Data!BK86)</f>
        <v>1.29</v>
      </c>
      <c r="AD86" s="141">
        <f>IF(Calculator!$D$5&gt;10, Data!CT86,Data!BL86)</f>
        <v>1.29</v>
      </c>
      <c r="AE86" s="141">
        <f>IF(Calculator!$D$5&gt;10, Data!CU86,Data!BM86)</f>
        <v>1.29</v>
      </c>
      <c r="AF86" s="141">
        <f>IF(Calculator!$D$5&gt;10, Data!CV86,Data!BN86)</f>
        <v>1.29</v>
      </c>
      <c r="AG86" s="141">
        <f>IF(Calculator!$D$5&gt;10, Data!CW86,Data!BO86)</f>
        <v>1.29</v>
      </c>
      <c r="AH86" s="141">
        <f>IF(Calculator!$D$5&gt;10, Data!CX86,Data!BP86)</f>
        <v>1.29</v>
      </c>
      <c r="AK86" s="64">
        <v>26.5</v>
      </c>
      <c r="AL86" s="141"/>
      <c r="AM86" s="141"/>
      <c r="AN86" s="152">
        <v>1.33</v>
      </c>
      <c r="AO86" s="152">
        <v>1.28</v>
      </c>
      <c r="AP86" s="141">
        <v>1.29</v>
      </c>
      <c r="AQ86" s="141">
        <v>1.29</v>
      </c>
      <c r="AR86" s="141">
        <v>1.29</v>
      </c>
      <c r="AS86" s="141"/>
      <c r="AT86" s="141"/>
      <c r="AU86" s="152">
        <v>1.33</v>
      </c>
      <c r="AV86" s="152">
        <v>1.28</v>
      </c>
      <c r="AW86" s="141">
        <v>1.29</v>
      </c>
      <c r="AX86" s="141">
        <v>1.29</v>
      </c>
      <c r="AY86" s="141">
        <v>1.29</v>
      </c>
      <c r="AZ86" s="141"/>
      <c r="BA86" s="141"/>
      <c r="BB86" s="152">
        <v>1.33</v>
      </c>
      <c r="BC86" s="152">
        <v>1.28</v>
      </c>
      <c r="BD86" s="141">
        <v>1.29</v>
      </c>
      <c r="BE86" s="141">
        <v>1.29</v>
      </c>
      <c r="BF86" s="141">
        <v>1.29</v>
      </c>
      <c r="BG86" s="141"/>
      <c r="BH86" s="141"/>
      <c r="BI86" s="152">
        <v>1.33</v>
      </c>
      <c r="BJ86" s="152">
        <v>1.28</v>
      </c>
      <c r="BK86" s="141">
        <v>1.29</v>
      </c>
      <c r="BL86" s="141">
        <v>1.29</v>
      </c>
      <c r="BM86" s="141">
        <v>1.29</v>
      </c>
      <c r="BN86" s="141">
        <v>1.29</v>
      </c>
      <c r="BO86" s="141">
        <v>1.29</v>
      </c>
      <c r="BP86" s="141">
        <v>1.29</v>
      </c>
      <c r="BS86" s="64">
        <v>26.5</v>
      </c>
      <c r="BT86" s="141"/>
      <c r="BU86" s="141"/>
      <c r="BV86" s="152">
        <v>1.4</v>
      </c>
      <c r="BW86" s="152">
        <v>1.31</v>
      </c>
      <c r="BX86" s="141">
        <v>1.29</v>
      </c>
      <c r="BY86" s="141">
        <v>1.29</v>
      </c>
      <c r="BZ86" s="141">
        <v>1.29</v>
      </c>
      <c r="CA86" s="141"/>
      <c r="CB86" s="141"/>
      <c r="CC86" s="152">
        <v>1.4</v>
      </c>
      <c r="CD86" s="152">
        <v>1.31</v>
      </c>
      <c r="CE86" s="141">
        <v>1.29</v>
      </c>
      <c r="CF86" s="141">
        <v>1.29</v>
      </c>
      <c r="CG86" s="141">
        <v>1.29</v>
      </c>
      <c r="CH86" s="141"/>
      <c r="CI86" s="141"/>
      <c r="CJ86" s="152">
        <v>1.4</v>
      </c>
      <c r="CK86" s="152">
        <v>1.31</v>
      </c>
      <c r="CL86" s="141">
        <v>1.29</v>
      </c>
      <c r="CM86" s="141">
        <v>1.29</v>
      </c>
      <c r="CN86" s="141">
        <v>1.29</v>
      </c>
      <c r="CO86" s="141"/>
      <c r="CP86" s="141"/>
      <c r="CQ86" s="152">
        <v>1.4</v>
      </c>
      <c r="CR86" s="152">
        <v>1.31</v>
      </c>
      <c r="CS86" s="141">
        <v>1.29</v>
      </c>
      <c r="CT86" s="141">
        <v>1.29</v>
      </c>
      <c r="CU86" s="141">
        <v>1.29</v>
      </c>
      <c r="CV86" s="141">
        <v>1.29</v>
      </c>
      <c r="CW86" s="141">
        <v>1.29</v>
      </c>
      <c r="CX86" s="141">
        <v>1.29</v>
      </c>
    </row>
    <row r="87" spans="1:102" x14ac:dyDescent="0.35">
      <c r="A87" s="67">
        <v>26.501000000000001</v>
      </c>
      <c r="B87" s="82" t="s">
        <v>40</v>
      </c>
      <c r="C87" s="143">
        <v>1.5</v>
      </c>
      <c r="D87" s="141">
        <f>IF(Calculator!$D$5&gt;15, Data!BT87,Data!AL87)</f>
        <v>0</v>
      </c>
      <c r="E87" s="141">
        <f>IF(Calculator!$D$5&gt;15, Data!BU87,Data!AM87)</f>
        <v>0</v>
      </c>
      <c r="F87" s="141">
        <f>IF(Calculator!$D$5&gt;15, Data!BV87,Data!AN87)</f>
        <v>1.41</v>
      </c>
      <c r="G87" s="141">
        <f>IF(Calculator!$D$5&gt;10, Data!BW87,Data!AO87)</f>
        <v>1.36</v>
      </c>
      <c r="H87" s="141">
        <f>IF(Calculator!$D$5&gt;10, Data!BX87,Data!AP87)</f>
        <v>1.32</v>
      </c>
      <c r="I87" s="141">
        <f>IF(Calculator!$D$5&gt;10, Data!BY87,Data!AQ87)</f>
        <v>1.31</v>
      </c>
      <c r="J87" s="141">
        <f>IF(Calculator!$D$5&gt;10, Data!BZ87,Data!AR87)</f>
        <v>1.31</v>
      </c>
      <c r="K87" s="141">
        <f>IF(Calculator!$D$5&gt;15, Data!CA87,Data!AS87)</f>
        <v>0</v>
      </c>
      <c r="L87" s="141">
        <f>IF(Calculator!$D$5&gt;15, Data!CB87,Data!AT87)</f>
        <v>0</v>
      </c>
      <c r="M87" s="141">
        <f>IF(Calculator!$D$5&gt;15, Data!CC87,Data!AU87)</f>
        <v>1.41</v>
      </c>
      <c r="N87" s="141">
        <f>IF(Calculator!$D$5&gt;10, Data!CD87,Data!AV87)</f>
        <v>1.36</v>
      </c>
      <c r="O87" s="141">
        <f>IF(Calculator!$D$5&gt;10, Data!CE87,Data!AW87)</f>
        <v>1.32</v>
      </c>
      <c r="P87" s="141">
        <f>IF(Calculator!$D$5&gt;10, Data!CF87,Data!AX87)</f>
        <v>1.31</v>
      </c>
      <c r="Q87" s="141">
        <f>IF(Calculator!$D$5&gt;10, Data!CG87,Data!AY87)</f>
        <v>1.31</v>
      </c>
      <c r="R87" s="141">
        <f>IF(Calculator!$D$5&gt;15, Data!CH87,Data!AZ87)</f>
        <v>0</v>
      </c>
      <c r="S87" s="141">
        <f>IF(Calculator!$D$5&gt;15, Data!CI87,Data!BA87)</f>
        <v>0</v>
      </c>
      <c r="T87" s="141">
        <f>IF(Calculator!$D$5&gt;15, Data!CJ87,Data!BB87)</f>
        <v>1.41</v>
      </c>
      <c r="U87" s="141">
        <f>IF(Calculator!$D$5&gt;10, Data!CK87,Data!BC87)</f>
        <v>1.36</v>
      </c>
      <c r="V87" s="141">
        <f>IF(Calculator!$D$5&gt;10, Data!CL87,Data!BD87)</f>
        <v>1.32</v>
      </c>
      <c r="W87" s="141">
        <f>IF(Calculator!$D$5&gt;10, Data!CM87,Data!BE87)</f>
        <v>1.31</v>
      </c>
      <c r="X87" s="141">
        <f>IF(Calculator!$D$5&gt;10, Data!CN87,Data!BF87)</f>
        <v>1.31</v>
      </c>
      <c r="Y87" s="141">
        <f>IF(Calculator!$D$5&gt;15, Data!CO87,Data!BG87)</f>
        <v>0</v>
      </c>
      <c r="Z87" s="141">
        <f>IF(Calculator!$D$5&gt;15, Data!CP87,Data!BH87)</f>
        <v>0</v>
      </c>
      <c r="AA87" s="141">
        <f>IF(Calculator!$D$5&gt;15, Data!CQ87,Data!BI87)</f>
        <v>1.41</v>
      </c>
      <c r="AB87" s="141">
        <f>IF(Calculator!$D$5&gt;10, Data!CR87,Data!BJ87)</f>
        <v>1.36</v>
      </c>
      <c r="AC87" s="141">
        <f>IF(Calculator!$D$5&gt;10, Data!CS87,Data!BK87)</f>
        <v>1.32</v>
      </c>
      <c r="AD87" s="141">
        <f>IF(Calculator!$D$5&gt;10, Data!CT87,Data!BL87)</f>
        <v>1.31</v>
      </c>
      <c r="AE87" s="141">
        <f>IF(Calculator!$D$5&gt;10, Data!CU87,Data!BM87)</f>
        <v>1.31</v>
      </c>
      <c r="AF87" s="141">
        <f>IF(Calculator!$D$5&gt;10, Data!CV87,Data!BN87)</f>
        <v>1.32</v>
      </c>
      <c r="AG87" s="141">
        <f>IF(Calculator!$D$5&gt;10, Data!CW87,Data!BO87)</f>
        <v>1.31</v>
      </c>
      <c r="AH87" s="141">
        <f>IF(Calculator!$D$5&gt;10, Data!CX87,Data!BP87)</f>
        <v>1.31</v>
      </c>
      <c r="AK87" s="64">
        <v>26.501000000000001</v>
      </c>
      <c r="AL87" s="141"/>
      <c r="AM87" s="141"/>
      <c r="AN87" s="141">
        <v>1.41</v>
      </c>
      <c r="AO87" s="141">
        <v>1.36</v>
      </c>
      <c r="AP87" s="141">
        <v>1.32</v>
      </c>
      <c r="AQ87" s="141">
        <v>1.31</v>
      </c>
      <c r="AR87" s="141">
        <v>1.31</v>
      </c>
      <c r="AS87" s="141"/>
      <c r="AT87" s="141"/>
      <c r="AU87" s="141">
        <v>1.41</v>
      </c>
      <c r="AV87" s="141">
        <v>1.36</v>
      </c>
      <c r="AW87" s="141">
        <v>1.32</v>
      </c>
      <c r="AX87" s="141">
        <v>1.31</v>
      </c>
      <c r="AY87" s="141">
        <v>1.31</v>
      </c>
      <c r="AZ87" s="141"/>
      <c r="BA87" s="141"/>
      <c r="BB87" s="141">
        <v>1.41</v>
      </c>
      <c r="BC87" s="141">
        <v>1.36</v>
      </c>
      <c r="BD87" s="141">
        <v>1.32</v>
      </c>
      <c r="BE87" s="141">
        <v>1.31</v>
      </c>
      <c r="BF87" s="141">
        <v>1.31</v>
      </c>
      <c r="BG87" s="141"/>
      <c r="BH87" s="141"/>
      <c r="BI87" s="141">
        <v>1.41</v>
      </c>
      <c r="BJ87" s="141">
        <v>1.36</v>
      </c>
      <c r="BK87" s="141">
        <v>1.32</v>
      </c>
      <c r="BL87" s="141">
        <v>1.31</v>
      </c>
      <c r="BM87" s="141">
        <v>1.31</v>
      </c>
      <c r="BN87" s="141">
        <v>1.32</v>
      </c>
      <c r="BO87" s="141">
        <v>1.31</v>
      </c>
      <c r="BP87" s="141">
        <v>1.31</v>
      </c>
      <c r="BS87" s="64">
        <v>26.501000000000001</v>
      </c>
      <c r="BT87" s="141"/>
      <c r="BU87" s="141"/>
      <c r="BV87" s="141">
        <v>1.53</v>
      </c>
      <c r="BW87" s="141">
        <v>1.39</v>
      </c>
      <c r="BX87" s="141">
        <v>1.32</v>
      </c>
      <c r="BY87" s="141">
        <v>1.31</v>
      </c>
      <c r="BZ87" s="141">
        <v>1.31</v>
      </c>
      <c r="CA87" s="141"/>
      <c r="CB87" s="141"/>
      <c r="CC87" s="141">
        <v>1.53</v>
      </c>
      <c r="CD87" s="141">
        <v>1.39</v>
      </c>
      <c r="CE87" s="141">
        <v>1.32</v>
      </c>
      <c r="CF87" s="141">
        <v>1.31</v>
      </c>
      <c r="CG87" s="141">
        <v>1.31</v>
      </c>
      <c r="CH87" s="141"/>
      <c r="CI87" s="141"/>
      <c r="CJ87" s="141">
        <v>1.53</v>
      </c>
      <c r="CK87" s="141">
        <v>1.39</v>
      </c>
      <c r="CL87" s="141">
        <v>1.32</v>
      </c>
      <c r="CM87" s="141">
        <v>1.31</v>
      </c>
      <c r="CN87" s="141">
        <v>1.31</v>
      </c>
      <c r="CO87" s="141"/>
      <c r="CP87" s="141"/>
      <c r="CQ87" s="141">
        <v>1.53</v>
      </c>
      <c r="CR87" s="141">
        <v>1.39</v>
      </c>
      <c r="CS87" s="141">
        <v>1.32</v>
      </c>
      <c r="CT87" s="141">
        <v>1.31</v>
      </c>
      <c r="CU87" s="141">
        <v>1.31</v>
      </c>
      <c r="CV87" s="141">
        <v>1.32</v>
      </c>
      <c r="CW87" s="141">
        <v>1.31</v>
      </c>
      <c r="CX87" s="141">
        <v>1.31</v>
      </c>
    </row>
    <row r="88" spans="1:102" x14ac:dyDescent="0.35">
      <c r="A88" s="67">
        <v>30</v>
      </c>
      <c r="B88" s="82" t="s">
        <v>40</v>
      </c>
      <c r="C88" s="143">
        <v>2.5</v>
      </c>
      <c r="D88" s="141">
        <f>IF(Calculator!$D$5&gt;15, Data!BT88,Data!AL88)</f>
        <v>0</v>
      </c>
      <c r="E88" s="141">
        <f>IF(Calculator!$D$5&gt;15, Data!BU88,Data!AM88)</f>
        <v>0</v>
      </c>
      <c r="F88" s="141">
        <f>IF(Calculator!$D$5&gt;15, Data!BV88,Data!AN88)</f>
        <v>1.41</v>
      </c>
      <c r="G88" s="141">
        <f>IF(Calculator!$D$5&gt;10, Data!BW88,Data!AO88)</f>
        <v>1.36</v>
      </c>
      <c r="H88" s="141">
        <f>IF(Calculator!$D$5&gt;10, Data!BX88,Data!AP88)</f>
        <v>1.32</v>
      </c>
      <c r="I88" s="141">
        <f>IF(Calculator!$D$5&gt;10, Data!BY88,Data!AQ88)</f>
        <v>1.31</v>
      </c>
      <c r="J88" s="141">
        <f>IF(Calculator!$D$5&gt;10, Data!BZ88,Data!AR88)</f>
        <v>1.31</v>
      </c>
      <c r="K88" s="141">
        <f>IF(Calculator!$D$5&gt;15, Data!CA88,Data!AS88)</f>
        <v>0</v>
      </c>
      <c r="L88" s="141">
        <f>IF(Calculator!$D$5&gt;15, Data!CB88,Data!AT88)</f>
        <v>0</v>
      </c>
      <c r="M88" s="141">
        <f>IF(Calculator!$D$5&gt;15, Data!CC88,Data!AU88)</f>
        <v>1.41</v>
      </c>
      <c r="N88" s="141">
        <f>IF(Calculator!$D$5&gt;10, Data!CD88,Data!AV88)</f>
        <v>1.36</v>
      </c>
      <c r="O88" s="141">
        <f>IF(Calculator!$D$5&gt;10, Data!CE88,Data!AW88)</f>
        <v>1.32</v>
      </c>
      <c r="P88" s="141">
        <f>IF(Calculator!$D$5&gt;10, Data!CF88,Data!AX88)</f>
        <v>1.31</v>
      </c>
      <c r="Q88" s="141">
        <f>IF(Calculator!$D$5&gt;10, Data!CG88,Data!AY88)</f>
        <v>1.31</v>
      </c>
      <c r="R88" s="141">
        <f>IF(Calculator!$D$5&gt;15, Data!CH88,Data!AZ88)</f>
        <v>0</v>
      </c>
      <c r="S88" s="141">
        <f>IF(Calculator!$D$5&gt;15, Data!CI88,Data!BA88)</f>
        <v>0</v>
      </c>
      <c r="T88" s="141">
        <f>IF(Calculator!$D$5&gt;15, Data!CJ88,Data!BB88)</f>
        <v>1.41</v>
      </c>
      <c r="U88" s="141">
        <f>IF(Calculator!$D$5&gt;10, Data!CK88,Data!BC88)</f>
        <v>1.36</v>
      </c>
      <c r="V88" s="141">
        <f>IF(Calculator!$D$5&gt;10, Data!CL88,Data!BD88)</f>
        <v>1.32</v>
      </c>
      <c r="W88" s="141">
        <f>IF(Calculator!$D$5&gt;10, Data!CM88,Data!BE88)</f>
        <v>1.31</v>
      </c>
      <c r="X88" s="141">
        <f>IF(Calculator!$D$5&gt;10, Data!CN88,Data!BF88)</f>
        <v>1.31</v>
      </c>
      <c r="Y88" s="141">
        <f>IF(Calculator!$D$5&gt;15, Data!CO88,Data!BG88)</f>
        <v>0</v>
      </c>
      <c r="Z88" s="141">
        <f>IF(Calculator!$D$5&gt;15, Data!CP88,Data!BH88)</f>
        <v>0</v>
      </c>
      <c r="AA88" s="141">
        <f>IF(Calculator!$D$5&gt;15, Data!CQ88,Data!BI88)</f>
        <v>1.41</v>
      </c>
      <c r="AB88" s="141">
        <f>IF(Calculator!$D$5&gt;10, Data!CR88,Data!BJ88)</f>
        <v>1.36</v>
      </c>
      <c r="AC88" s="141">
        <f>IF(Calculator!$D$5&gt;10, Data!CS88,Data!BK88)</f>
        <v>1.32</v>
      </c>
      <c r="AD88" s="141">
        <f>IF(Calculator!$D$5&gt;10, Data!CT88,Data!BL88)</f>
        <v>1.31</v>
      </c>
      <c r="AE88" s="141">
        <f>IF(Calculator!$D$5&gt;10, Data!CU88,Data!BM88)</f>
        <v>1.31</v>
      </c>
      <c r="AF88" s="141">
        <f>IF(Calculator!$D$5&gt;10, Data!CV88,Data!BN88)</f>
        <v>1.32</v>
      </c>
      <c r="AG88" s="141">
        <f>IF(Calculator!$D$5&gt;10, Data!CW88,Data!BO88)</f>
        <v>1.31</v>
      </c>
      <c r="AH88" s="141">
        <f>IF(Calculator!$D$5&gt;10, Data!CX88,Data!BP88)</f>
        <v>1.31</v>
      </c>
      <c r="AK88" s="64">
        <v>30</v>
      </c>
      <c r="AL88" s="141"/>
      <c r="AM88" s="141"/>
      <c r="AN88" s="141">
        <v>1.41</v>
      </c>
      <c r="AO88" s="141">
        <v>1.36</v>
      </c>
      <c r="AP88" s="141">
        <v>1.32</v>
      </c>
      <c r="AQ88" s="141">
        <v>1.31</v>
      </c>
      <c r="AR88" s="141">
        <v>1.31</v>
      </c>
      <c r="AS88" s="141"/>
      <c r="AT88" s="141"/>
      <c r="AU88" s="141">
        <v>1.41</v>
      </c>
      <c r="AV88" s="141">
        <v>1.36</v>
      </c>
      <c r="AW88" s="141">
        <v>1.32</v>
      </c>
      <c r="AX88" s="141">
        <v>1.31</v>
      </c>
      <c r="AY88" s="141">
        <v>1.31</v>
      </c>
      <c r="AZ88" s="141"/>
      <c r="BA88" s="141"/>
      <c r="BB88" s="141">
        <v>1.41</v>
      </c>
      <c r="BC88" s="141">
        <v>1.36</v>
      </c>
      <c r="BD88" s="141">
        <v>1.32</v>
      </c>
      <c r="BE88" s="141">
        <v>1.31</v>
      </c>
      <c r="BF88" s="141">
        <v>1.31</v>
      </c>
      <c r="BG88" s="141"/>
      <c r="BH88" s="141"/>
      <c r="BI88" s="141">
        <v>1.41</v>
      </c>
      <c r="BJ88" s="141">
        <v>1.36</v>
      </c>
      <c r="BK88" s="141">
        <v>1.32</v>
      </c>
      <c r="BL88" s="141">
        <v>1.31</v>
      </c>
      <c r="BM88" s="141">
        <v>1.31</v>
      </c>
      <c r="BN88" s="141">
        <v>1.32</v>
      </c>
      <c r="BO88" s="141">
        <v>1.31</v>
      </c>
      <c r="BP88" s="141">
        <v>1.31</v>
      </c>
      <c r="BS88" s="64">
        <v>30</v>
      </c>
      <c r="BT88" s="141"/>
      <c r="BU88" s="141"/>
      <c r="BV88" s="141">
        <v>1.53</v>
      </c>
      <c r="BW88" s="141">
        <v>1.39</v>
      </c>
      <c r="BX88" s="141">
        <v>1.32</v>
      </c>
      <c r="BY88" s="141">
        <v>1.31</v>
      </c>
      <c r="BZ88" s="141">
        <v>1.31</v>
      </c>
      <c r="CA88" s="141"/>
      <c r="CB88" s="141"/>
      <c r="CC88" s="141">
        <v>1.53</v>
      </c>
      <c r="CD88" s="141">
        <v>1.39</v>
      </c>
      <c r="CE88" s="141">
        <v>1.32</v>
      </c>
      <c r="CF88" s="141">
        <v>1.31</v>
      </c>
      <c r="CG88" s="141">
        <v>1.31</v>
      </c>
      <c r="CH88" s="141"/>
      <c r="CI88" s="141"/>
      <c r="CJ88" s="141">
        <v>1.53</v>
      </c>
      <c r="CK88" s="141">
        <v>1.39</v>
      </c>
      <c r="CL88" s="141">
        <v>1.32</v>
      </c>
      <c r="CM88" s="141">
        <v>1.31</v>
      </c>
      <c r="CN88" s="141">
        <v>1.31</v>
      </c>
      <c r="CO88" s="141"/>
      <c r="CP88" s="141"/>
      <c r="CQ88" s="141">
        <v>1.53</v>
      </c>
      <c r="CR88" s="141">
        <v>1.39</v>
      </c>
      <c r="CS88" s="141">
        <v>1.32</v>
      </c>
      <c r="CT88" s="141">
        <v>1.31</v>
      </c>
      <c r="CU88" s="141">
        <v>1.31</v>
      </c>
      <c r="CV88" s="141">
        <v>1.32</v>
      </c>
      <c r="CW88" s="141">
        <v>1.31</v>
      </c>
      <c r="CX88" s="141">
        <v>1.31</v>
      </c>
    </row>
    <row r="89" spans="1:102" x14ac:dyDescent="0.35">
      <c r="A89" s="67">
        <v>30.001000000000001</v>
      </c>
      <c r="B89" s="82" t="s">
        <v>40</v>
      </c>
      <c r="C89" s="143">
        <v>3.5</v>
      </c>
      <c r="D89" s="141">
        <f>IF(Calculator!$D$5&gt;15, Data!BT89,Data!AL89)</f>
        <v>0</v>
      </c>
      <c r="E89" s="141">
        <f>IF(Calculator!$D$5&gt;15, Data!BU89,Data!AM89)</f>
        <v>0</v>
      </c>
      <c r="F89" s="141">
        <f>IF(Calculator!$D$5&gt;15, Data!BV89,Data!AN89)</f>
        <v>1.41</v>
      </c>
      <c r="G89" s="141">
        <f>IF(Calculator!$D$5&gt;10, Data!BW89,Data!AO89)</f>
        <v>1.36</v>
      </c>
      <c r="H89" s="141">
        <f>IF(Calculator!$D$5&gt;10, Data!BX89,Data!AP89)</f>
        <v>1.32</v>
      </c>
      <c r="I89" s="141">
        <f>IF(Calculator!$D$5&gt;10, Data!BY89,Data!AQ89)</f>
        <v>1.31</v>
      </c>
      <c r="J89" s="141">
        <f>IF(Calculator!$D$5&gt;10, Data!BZ89,Data!AR89)</f>
        <v>1.31</v>
      </c>
      <c r="K89" s="141">
        <f>IF(Calculator!$D$5&gt;15, Data!CA89,Data!AS89)</f>
        <v>0</v>
      </c>
      <c r="L89" s="141">
        <f>IF(Calculator!$D$5&gt;15, Data!CB89,Data!AT89)</f>
        <v>0</v>
      </c>
      <c r="M89" s="141">
        <f>IF(Calculator!$D$5&gt;15, Data!CC89,Data!AU89)</f>
        <v>1.41</v>
      </c>
      <c r="N89" s="141">
        <f>IF(Calculator!$D$5&gt;10, Data!CD89,Data!AV89)</f>
        <v>1.36</v>
      </c>
      <c r="O89" s="141">
        <f>IF(Calculator!$D$5&gt;10, Data!CE89,Data!AW89)</f>
        <v>1.32</v>
      </c>
      <c r="P89" s="141">
        <f>IF(Calculator!$D$5&gt;10, Data!CF89,Data!AX89)</f>
        <v>1.31</v>
      </c>
      <c r="Q89" s="141">
        <f>IF(Calculator!$D$5&gt;10, Data!CG89,Data!AY89)</f>
        <v>1.31</v>
      </c>
      <c r="R89" s="141">
        <f>IF(Calculator!$D$5&gt;15, Data!CH89,Data!AZ89)</f>
        <v>0</v>
      </c>
      <c r="S89" s="141">
        <f>IF(Calculator!$D$5&gt;15, Data!CI89,Data!BA89)</f>
        <v>0</v>
      </c>
      <c r="T89" s="141">
        <f>IF(Calculator!$D$5&gt;15, Data!CJ89,Data!BB89)</f>
        <v>1.41</v>
      </c>
      <c r="U89" s="141">
        <f>IF(Calculator!$D$5&gt;10, Data!CK89,Data!BC89)</f>
        <v>1.36</v>
      </c>
      <c r="V89" s="141">
        <f>IF(Calculator!$D$5&gt;10, Data!CL89,Data!BD89)</f>
        <v>1.32</v>
      </c>
      <c r="W89" s="141">
        <f>IF(Calculator!$D$5&gt;10, Data!CM89,Data!BE89)</f>
        <v>1.31</v>
      </c>
      <c r="X89" s="141">
        <f>IF(Calculator!$D$5&gt;10, Data!CN89,Data!BF89)</f>
        <v>1.31</v>
      </c>
      <c r="Y89" s="141">
        <f>IF(Calculator!$D$5&gt;15, Data!CO89,Data!BG89)</f>
        <v>0</v>
      </c>
      <c r="Z89" s="141">
        <f>IF(Calculator!$D$5&gt;15, Data!CP89,Data!BH89)</f>
        <v>0</v>
      </c>
      <c r="AA89" s="141">
        <f>IF(Calculator!$D$5&gt;15, Data!CQ89,Data!BI89)</f>
        <v>1.41</v>
      </c>
      <c r="AB89" s="141">
        <f>IF(Calculator!$D$5&gt;10, Data!CR89,Data!BJ89)</f>
        <v>1.36</v>
      </c>
      <c r="AC89" s="141">
        <f>IF(Calculator!$D$5&gt;10, Data!CS89,Data!BK89)</f>
        <v>1.32</v>
      </c>
      <c r="AD89" s="141">
        <f>IF(Calculator!$D$5&gt;10, Data!CT89,Data!BL89)</f>
        <v>1.31</v>
      </c>
      <c r="AE89" s="141">
        <f>IF(Calculator!$D$5&gt;10, Data!CU89,Data!BM89)</f>
        <v>1.31</v>
      </c>
      <c r="AF89" s="141">
        <f>IF(Calculator!$D$5&gt;10, Data!CV89,Data!BN89)</f>
        <v>1.32</v>
      </c>
      <c r="AG89" s="141">
        <f>IF(Calculator!$D$5&gt;10, Data!CW89,Data!BO89)</f>
        <v>1.31</v>
      </c>
      <c r="AH89" s="141">
        <f>IF(Calculator!$D$5&gt;10, Data!CX89,Data!BP89)</f>
        <v>1.31</v>
      </c>
      <c r="AK89" s="64">
        <v>30.001000000000001</v>
      </c>
      <c r="AL89" s="141"/>
      <c r="AM89" s="141"/>
      <c r="AN89" s="141">
        <v>1.41</v>
      </c>
      <c r="AO89" s="141">
        <v>1.36</v>
      </c>
      <c r="AP89" s="141">
        <v>1.32</v>
      </c>
      <c r="AQ89" s="141">
        <v>1.31</v>
      </c>
      <c r="AR89" s="141">
        <v>1.31</v>
      </c>
      <c r="AS89" s="141"/>
      <c r="AT89" s="141"/>
      <c r="AU89" s="141">
        <v>1.41</v>
      </c>
      <c r="AV89" s="141">
        <v>1.36</v>
      </c>
      <c r="AW89" s="141">
        <v>1.32</v>
      </c>
      <c r="AX89" s="141">
        <v>1.31</v>
      </c>
      <c r="AY89" s="141">
        <v>1.31</v>
      </c>
      <c r="AZ89" s="141"/>
      <c r="BA89" s="141"/>
      <c r="BB89" s="141">
        <v>1.41</v>
      </c>
      <c r="BC89" s="141">
        <v>1.36</v>
      </c>
      <c r="BD89" s="141">
        <v>1.32</v>
      </c>
      <c r="BE89" s="141">
        <v>1.31</v>
      </c>
      <c r="BF89" s="141">
        <v>1.31</v>
      </c>
      <c r="BG89" s="141"/>
      <c r="BH89" s="141"/>
      <c r="BI89" s="141">
        <v>1.41</v>
      </c>
      <c r="BJ89" s="141">
        <v>1.36</v>
      </c>
      <c r="BK89" s="141">
        <v>1.32</v>
      </c>
      <c r="BL89" s="141">
        <v>1.31</v>
      </c>
      <c r="BM89" s="141">
        <v>1.31</v>
      </c>
      <c r="BN89" s="141">
        <v>1.32</v>
      </c>
      <c r="BO89" s="141">
        <v>1.31</v>
      </c>
      <c r="BP89" s="141">
        <v>1.31</v>
      </c>
      <c r="BS89" s="64">
        <v>30.001000000000001</v>
      </c>
      <c r="BT89" s="141"/>
      <c r="BU89" s="141"/>
      <c r="BV89" s="141">
        <v>1.53</v>
      </c>
      <c r="BW89" s="141">
        <v>1.39</v>
      </c>
      <c r="BX89" s="141">
        <v>1.32</v>
      </c>
      <c r="BY89" s="141">
        <v>1.31</v>
      </c>
      <c r="BZ89" s="141">
        <v>1.31</v>
      </c>
      <c r="CA89" s="141"/>
      <c r="CB89" s="141"/>
      <c r="CC89" s="141">
        <v>1.53</v>
      </c>
      <c r="CD89" s="141">
        <v>1.39</v>
      </c>
      <c r="CE89" s="141">
        <v>1.32</v>
      </c>
      <c r="CF89" s="141">
        <v>1.31</v>
      </c>
      <c r="CG89" s="141">
        <v>1.31</v>
      </c>
      <c r="CH89" s="141"/>
      <c r="CI89" s="141"/>
      <c r="CJ89" s="141">
        <v>1.53</v>
      </c>
      <c r="CK89" s="141">
        <v>1.39</v>
      </c>
      <c r="CL89" s="141">
        <v>1.32</v>
      </c>
      <c r="CM89" s="141">
        <v>1.31</v>
      </c>
      <c r="CN89" s="141">
        <v>1.31</v>
      </c>
      <c r="CO89" s="141"/>
      <c r="CP89" s="141"/>
      <c r="CQ89" s="141">
        <v>1.53</v>
      </c>
      <c r="CR89" s="141">
        <v>1.39</v>
      </c>
      <c r="CS89" s="141">
        <v>1.32</v>
      </c>
      <c r="CT89" s="141">
        <v>1.31</v>
      </c>
      <c r="CU89" s="141">
        <v>1.31</v>
      </c>
      <c r="CV89" s="141">
        <v>1.32</v>
      </c>
      <c r="CW89" s="141">
        <v>1.31</v>
      </c>
      <c r="CX89" s="141">
        <v>1.31</v>
      </c>
    </row>
    <row r="90" spans="1:102" x14ac:dyDescent="0.35">
      <c r="A90" s="67">
        <v>33</v>
      </c>
      <c r="B90" s="82" t="s">
        <v>40</v>
      </c>
      <c r="C90" s="143">
        <v>4.5</v>
      </c>
      <c r="D90" s="141">
        <f>IF(Calculator!$D$5&gt;15, Data!BT90,Data!AL90)</f>
        <v>0</v>
      </c>
      <c r="E90" s="141">
        <f>IF(Calculator!$D$5&gt;15, Data!BU90,Data!AM90)</f>
        <v>0</v>
      </c>
      <c r="F90" s="141">
        <f>IF(Calculator!$D$5&gt;15, Data!BV90,Data!AN90)</f>
        <v>1.41</v>
      </c>
      <c r="G90" s="141">
        <f>IF(Calculator!$D$5&gt;10, Data!BW90,Data!AO90)</f>
        <v>1.36</v>
      </c>
      <c r="H90" s="141">
        <f>IF(Calculator!$D$5&gt;10, Data!BX90,Data!AP90)</f>
        <v>1.32</v>
      </c>
      <c r="I90" s="141">
        <f>IF(Calculator!$D$5&gt;10, Data!BY90,Data!AQ90)</f>
        <v>1.31</v>
      </c>
      <c r="J90" s="141">
        <f>IF(Calculator!$D$5&gt;10, Data!BZ90,Data!AR90)</f>
        <v>1.31</v>
      </c>
      <c r="K90" s="141">
        <f>IF(Calculator!$D$5&gt;15, Data!CA90,Data!AS90)</f>
        <v>0</v>
      </c>
      <c r="L90" s="141">
        <f>IF(Calculator!$D$5&gt;15, Data!CB90,Data!AT90)</f>
        <v>0</v>
      </c>
      <c r="M90" s="141">
        <f>IF(Calculator!$D$5&gt;15, Data!CC90,Data!AU90)</f>
        <v>1.41</v>
      </c>
      <c r="N90" s="141">
        <f>IF(Calculator!$D$5&gt;10, Data!CD90,Data!AV90)</f>
        <v>1.36</v>
      </c>
      <c r="O90" s="141">
        <f>IF(Calculator!$D$5&gt;10, Data!CE90,Data!AW90)</f>
        <v>1.32</v>
      </c>
      <c r="P90" s="141">
        <f>IF(Calculator!$D$5&gt;10, Data!CF90,Data!AX90)</f>
        <v>1.31</v>
      </c>
      <c r="Q90" s="141">
        <f>IF(Calculator!$D$5&gt;10, Data!CG90,Data!AY90)</f>
        <v>1.31</v>
      </c>
      <c r="R90" s="141">
        <f>IF(Calculator!$D$5&gt;15, Data!CH90,Data!AZ90)</f>
        <v>0</v>
      </c>
      <c r="S90" s="141">
        <f>IF(Calculator!$D$5&gt;15, Data!CI90,Data!BA90)</f>
        <v>0</v>
      </c>
      <c r="T90" s="141">
        <f>IF(Calculator!$D$5&gt;15, Data!CJ90,Data!BB90)</f>
        <v>1.41</v>
      </c>
      <c r="U90" s="141">
        <f>IF(Calculator!$D$5&gt;10, Data!CK90,Data!BC90)</f>
        <v>1.36</v>
      </c>
      <c r="V90" s="141">
        <f>IF(Calculator!$D$5&gt;10, Data!CL90,Data!BD90)</f>
        <v>1.32</v>
      </c>
      <c r="W90" s="141">
        <f>IF(Calculator!$D$5&gt;10, Data!CM90,Data!BE90)</f>
        <v>1.31</v>
      </c>
      <c r="X90" s="141">
        <f>IF(Calculator!$D$5&gt;10, Data!CN90,Data!BF90)</f>
        <v>1.31</v>
      </c>
      <c r="Y90" s="141">
        <f>IF(Calculator!$D$5&gt;15, Data!CO90,Data!BG90)</f>
        <v>0</v>
      </c>
      <c r="Z90" s="141">
        <f>IF(Calculator!$D$5&gt;15, Data!CP90,Data!BH90)</f>
        <v>0</v>
      </c>
      <c r="AA90" s="141">
        <f>IF(Calculator!$D$5&gt;15, Data!CQ90,Data!BI90)</f>
        <v>1.41</v>
      </c>
      <c r="AB90" s="141">
        <f>IF(Calculator!$D$5&gt;10, Data!CR90,Data!BJ90)</f>
        <v>1.36</v>
      </c>
      <c r="AC90" s="141">
        <f>IF(Calculator!$D$5&gt;10, Data!CS90,Data!BK90)</f>
        <v>1.32</v>
      </c>
      <c r="AD90" s="141">
        <f>IF(Calculator!$D$5&gt;10, Data!CT90,Data!BL90)</f>
        <v>1.31</v>
      </c>
      <c r="AE90" s="141">
        <f>IF(Calculator!$D$5&gt;10, Data!CU90,Data!BM90)</f>
        <v>1.31</v>
      </c>
      <c r="AF90" s="141">
        <f>IF(Calculator!$D$5&gt;10, Data!CV90,Data!BN90)</f>
        <v>1.32</v>
      </c>
      <c r="AG90" s="141">
        <f>IF(Calculator!$D$5&gt;10, Data!CW90,Data!BO90)</f>
        <v>1.31</v>
      </c>
      <c r="AH90" s="141">
        <f>IF(Calculator!$D$5&gt;10, Data!CX90,Data!BP90)</f>
        <v>1.31</v>
      </c>
      <c r="AK90" s="64">
        <v>33</v>
      </c>
      <c r="AL90" s="141"/>
      <c r="AM90" s="141"/>
      <c r="AN90" s="141">
        <v>1.41</v>
      </c>
      <c r="AO90" s="141">
        <v>1.36</v>
      </c>
      <c r="AP90" s="141">
        <v>1.32</v>
      </c>
      <c r="AQ90" s="141">
        <v>1.31</v>
      </c>
      <c r="AR90" s="141">
        <v>1.31</v>
      </c>
      <c r="AS90" s="141"/>
      <c r="AT90" s="141"/>
      <c r="AU90" s="141">
        <v>1.41</v>
      </c>
      <c r="AV90" s="141">
        <v>1.36</v>
      </c>
      <c r="AW90" s="141">
        <v>1.32</v>
      </c>
      <c r="AX90" s="141">
        <v>1.31</v>
      </c>
      <c r="AY90" s="141">
        <v>1.31</v>
      </c>
      <c r="AZ90" s="141"/>
      <c r="BA90" s="141"/>
      <c r="BB90" s="141">
        <v>1.41</v>
      </c>
      <c r="BC90" s="141">
        <v>1.36</v>
      </c>
      <c r="BD90" s="141">
        <v>1.32</v>
      </c>
      <c r="BE90" s="141">
        <v>1.31</v>
      </c>
      <c r="BF90" s="141">
        <v>1.31</v>
      </c>
      <c r="BG90" s="141"/>
      <c r="BH90" s="141"/>
      <c r="BI90" s="141">
        <v>1.41</v>
      </c>
      <c r="BJ90" s="141">
        <v>1.36</v>
      </c>
      <c r="BK90" s="141">
        <v>1.32</v>
      </c>
      <c r="BL90" s="141">
        <v>1.31</v>
      </c>
      <c r="BM90" s="141">
        <v>1.31</v>
      </c>
      <c r="BN90" s="141">
        <v>1.32</v>
      </c>
      <c r="BO90" s="141">
        <v>1.31</v>
      </c>
      <c r="BP90" s="141">
        <v>1.31</v>
      </c>
      <c r="BS90" s="64">
        <v>33</v>
      </c>
      <c r="BT90" s="141"/>
      <c r="BU90" s="141"/>
      <c r="BV90" s="141">
        <v>1.53</v>
      </c>
      <c r="BW90" s="141">
        <v>1.39</v>
      </c>
      <c r="BX90" s="141">
        <v>1.32</v>
      </c>
      <c r="BY90" s="141">
        <v>1.31</v>
      </c>
      <c r="BZ90" s="141">
        <v>1.31</v>
      </c>
      <c r="CA90" s="141"/>
      <c r="CB90" s="141"/>
      <c r="CC90" s="141">
        <v>1.53</v>
      </c>
      <c r="CD90" s="141">
        <v>1.39</v>
      </c>
      <c r="CE90" s="141">
        <v>1.32</v>
      </c>
      <c r="CF90" s="141">
        <v>1.31</v>
      </c>
      <c r="CG90" s="141">
        <v>1.31</v>
      </c>
      <c r="CH90" s="141"/>
      <c r="CI90" s="141"/>
      <c r="CJ90" s="141">
        <v>1.53</v>
      </c>
      <c r="CK90" s="141">
        <v>1.39</v>
      </c>
      <c r="CL90" s="141">
        <v>1.32</v>
      </c>
      <c r="CM90" s="141">
        <v>1.31</v>
      </c>
      <c r="CN90" s="141">
        <v>1.31</v>
      </c>
      <c r="CO90" s="141"/>
      <c r="CP90" s="141"/>
      <c r="CQ90" s="141">
        <v>1.53</v>
      </c>
      <c r="CR90" s="141">
        <v>1.39</v>
      </c>
      <c r="CS90" s="141">
        <v>1.32</v>
      </c>
      <c r="CT90" s="141">
        <v>1.31</v>
      </c>
      <c r="CU90" s="141">
        <v>1.31</v>
      </c>
      <c r="CV90" s="141">
        <v>1.32</v>
      </c>
      <c r="CW90" s="141">
        <v>1.31</v>
      </c>
      <c r="CX90" s="141">
        <v>1.31</v>
      </c>
    </row>
    <row r="91" spans="1:102" x14ac:dyDescent="0.35">
      <c r="A91" s="67">
        <v>33.000999999999998</v>
      </c>
      <c r="B91" s="82" t="s">
        <v>40</v>
      </c>
      <c r="C91" s="143">
        <v>5.5</v>
      </c>
      <c r="D91" s="141">
        <f>IF(Calculator!$D$5&gt;15, Data!BT91,Data!AL91)</f>
        <v>0</v>
      </c>
      <c r="E91" s="141">
        <f>IF(Calculator!$D$5&gt;15, Data!BU91,Data!AM91)</f>
        <v>0</v>
      </c>
      <c r="F91" s="141">
        <f>IF(Calculator!$D$5&gt;15, Data!BV91,Data!AN91)</f>
        <v>0</v>
      </c>
      <c r="G91" s="141">
        <f>IF(Calculator!$D$5&gt;10, Data!BW91,Data!AO91)</f>
        <v>1.36</v>
      </c>
      <c r="H91" s="141">
        <f>IF(Calculator!$D$5&gt;10, Data!BX91,Data!AP91)</f>
        <v>1.32</v>
      </c>
      <c r="I91" s="141">
        <f>IF(Calculator!$D$5&gt;10, Data!BY91,Data!AQ91)</f>
        <v>1.31</v>
      </c>
      <c r="J91" s="141">
        <f>IF(Calculator!$D$5&gt;10, Data!BZ91,Data!AR91)</f>
        <v>1.31</v>
      </c>
      <c r="K91" s="141">
        <f>IF(Calculator!$D$5&gt;15, Data!CA91,Data!AS91)</f>
        <v>0</v>
      </c>
      <c r="L91" s="141">
        <f>IF(Calculator!$D$5&gt;15, Data!CB91,Data!AT91)</f>
        <v>0</v>
      </c>
      <c r="M91" s="141">
        <f>IF(Calculator!$D$5&gt;15, Data!CC91,Data!AU91)</f>
        <v>0</v>
      </c>
      <c r="N91" s="141">
        <f>IF(Calculator!$D$5&gt;10, Data!CD91,Data!AV91)</f>
        <v>1.36</v>
      </c>
      <c r="O91" s="141">
        <f>IF(Calculator!$D$5&gt;10, Data!CE91,Data!AW91)</f>
        <v>1.32</v>
      </c>
      <c r="P91" s="141">
        <f>IF(Calculator!$D$5&gt;10, Data!CF91,Data!AX91)</f>
        <v>1.31</v>
      </c>
      <c r="Q91" s="141">
        <f>IF(Calculator!$D$5&gt;10, Data!CG91,Data!AY91)</f>
        <v>1.31</v>
      </c>
      <c r="R91" s="141">
        <f>IF(Calculator!$D$5&gt;15, Data!CH91,Data!AZ91)</f>
        <v>0</v>
      </c>
      <c r="S91" s="141">
        <f>IF(Calculator!$D$5&gt;15, Data!CI91,Data!BA91)</f>
        <v>0</v>
      </c>
      <c r="T91" s="141">
        <f>IF(Calculator!$D$5&gt;15, Data!CJ91,Data!BB91)</f>
        <v>0</v>
      </c>
      <c r="U91" s="141">
        <f>IF(Calculator!$D$5&gt;10, Data!CK91,Data!BC91)</f>
        <v>1.36</v>
      </c>
      <c r="V91" s="141">
        <f>IF(Calculator!$D$5&gt;10, Data!CL91,Data!BD91)</f>
        <v>1.32</v>
      </c>
      <c r="W91" s="141">
        <f>IF(Calculator!$D$5&gt;10, Data!CM91,Data!BE91)</f>
        <v>1.31</v>
      </c>
      <c r="X91" s="141">
        <f>IF(Calculator!$D$5&gt;10, Data!CN91,Data!BF91)</f>
        <v>1.31</v>
      </c>
      <c r="Y91" s="141">
        <f>IF(Calculator!$D$5&gt;15, Data!CO91,Data!BG91)</f>
        <v>0</v>
      </c>
      <c r="Z91" s="141">
        <f>IF(Calculator!$D$5&gt;15, Data!CP91,Data!BH91)</f>
        <v>0</v>
      </c>
      <c r="AA91" s="141">
        <f>IF(Calculator!$D$5&gt;15, Data!CQ91,Data!BI91)</f>
        <v>0</v>
      </c>
      <c r="AB91" s="141">
        <f>IF(Calculator!$D$5&gt;10, Data!CR91,Data!BJ91)</f>
        <v>1.36</v>
      </c>
      <c r="AC91" s="141">
        <f>IF(Calculator!$D$5&gt;10, Data!CS91,Data!BK91)</f>
        <v>1.32</v>
      </c>
      <c r="AD91" s="141">
        <f>IF(Calculator!$D$5&gt;10, Data!CT91,Data!BL91)</f>
        <v>1.31</v>
      </c>
      <c r="AE91" s="141">
        <f>IF(Calculator!$D$5&gt;10, Data!CU91,Data!BM91)</f>
        <v>1.31</v>
      </c>
      <c r="AF91" s="141">
        <f>IF(Calculator!$D$5&gt;10, Data!CV91,Data!BN91)</f>
        <v>1.32</v>
      </c>
      <c r="AG91" s="141">
        <f>IF(Calculator!$D$5&gt;10, Data!CW91,Data!BO91)</f>
        <v>1.31</v>
      </c>
      <c r="AH91" s="141">
        <f>IF(Calculator!$D$5&gt;10, Data!CX91,Data!BP91)</f>
        <v>1.31</v>
      </c>
      <c r="AK91" s="64">
        <v>33.000999999999998</v>
      </c>
      <c r="AL91" s="141"/>
      <c r="AM91" s="141"/>
      <c r="AN91" s="141"/>
      <c r="AO91" s="141">
        <v>1.36</v>
      </c>
      <c r="AP91" s="141">
        <v>1.32</v>
      </c>
      <c r="AQ91" s="141">
        <v>1.31</v>
      </c>
      <c r="AR91" s="141">
        <v>1.31</v>
      </c>
      <c r="AS91" s="141"/>
      <c r="AT91" s="141"/>
      <c r="AU91" s="141"/>
      <c r="AV91" s="141">
        <v>1.36</v>
      </c>
      <c r="AW91" s="141">
        <v>1.32</v>
      </c>
      <c r="AX91" s="141">
        <v>1.31</v>
      </c>
      <c r="AY91" s="141">
        <v>1.31</v>
      </c>
      <c r="AZ91" s="141"/>
      <c r="BA91" s="141"/>
      <c r="BB91" s="141"/>
      <c r="BC91" s="141">
        <v>1.36</v>
      </c>
      <c r="BD91" s="141">
        <v>1.32</v>
      </c>
      <c r="BE91" s="141">
        <v>1.31</v>
      </c>
      <c r="BF91" s="141">
        <v>1.31</v>
      </c>
      <c r="BG91" s="141"/>
      <c r="BH91" s="141"/>
      <c r="BI91" s="141"/>
      <c r="BJ91" s="141">
        <v>1.36</v>
      </c>
      <c r="BK91" s="141">
        <v>1.32</v>
      </c>
      <c r="BL91" s="141">
        <v>1.31</v>
      </c>
      <c r="BM91" s="141">
        <v>1.31</v>
      </c>
      <c r="BN91" s="141">
        <v>1.32</v>
      </c>
      <c r="BO91" s="141">
        <v>1.31</v>
      </c>
      <c r="BP91" s="141">
        <v>1.31</v>
      </c>
      <c r="BS91" s="64">
        <v>33.000999999999998</v>
      </c>
      <c r="BT91" s="141"/>
      <c r="BU91" s="141"/>
      <c r="BV91" s="141"/>
      <c r="BW91" s="141">
        <v>1.39</v>
      </c>
      <c r="BX91" s="141">
        <v>1.32</v>
      </c>
      <c r="BY91" s="141">
        <v>1.31</v>
      </c>
      <c r="BZ91" s="141">
        <v>1.31</v>
      </c>
      <c r="CA91" s="141"/>
      <c r="CB91" s="141"/>
      <c r="CC91" s="141"/>
      <c r="CD91" s="141">
        <v>1.39</v>
      </c>
      <c r="CE91" s="141">
        <v>1.32</v>
      </c>
      <c r="CF91" s="141">
        <v>1.31</v>
      </c>
      <c r="CG91" s="141">
        <v>1.31</v>
      </c>
      <c r="CH91" s="141"/>
      <c r="CI91" s="141"/>
      <c r="CJ91" s="141"/>
      <c r="CK91" s="141">
        <v>1.39</v>
      </c>
      <c r="CL91" s="141">
        <v>1.32</v>
      </c>
      <c r="CM91" s="141">
        <v>1.31</v>
      </c>
      <c r="CN91" s="141">
        <v>1.31</v>
      </c>
      <c r="CO91" s="141"/>
      <c r="CP91" s="141"/>
      <c r="CQ91" s="141"/>
      <c r="CR91" s="141">
        <v>1.39</v>
      </c>
      <c r="CS91" s="141">
        <v>1.32</v>
      </c>
      <c r="CT91" s="141">
        <v>1.31</v>
      </c>
      <c r="CU91" s="141">
        <v>1.31</v>
      </c>
      <c r="CV91" s="141">
        <v>1.32</v>
      </c>
      <c r="CW91" s="141">
        <v>1.31</v>
      </c>
      <c r="CX91" s="141">
        <v>1.31</v>
      </c>
    </row>
    <row r="92" spans="1:102" x14ac:dyDescent="0.35">
      <c r="A92" s="67">
        <v>40</v>
      </c>
      <c r="B92" s="82" t="s">
        <v>40</v>
      </c>
      <c r="C92" s="143">
        <v>6.5</v>
      </c>
      <c r="D92" s="141">
        <f>IF(Calculator!$D$5&gt;15, Data!BT92,Data!AL92)</f>
        <v>0</v>
      </c>
      <c r="E92" s="141">
        <f>IF(Calculator!$D$5&gt;15, Data!BU92,Data!AM92)</f>
        <v>0</v>
      </c>
      <c r="F92" s="141">
        <f>IF(Calculator!$D$5&gt;15, Data!BV92,Data!AN92)</f>
        <v>0</v>
      </c>
      <c r="G92" s="141">
        <f>IF(Calculator!$D$5&gt;10, Data!BW92,Data!AO92)</f>
        <v>1.36</v>
      </c>
      <c r="H92" s="141">
        <f>IF(Calculator!$D$5&gt;10, Data!BX92,Data!AP92)</f>
        <v>1.32</v>
      </c>
      <c r="I92" s="141">
        <f>IF(Calculator!$D$5&gt;10, Data!BY92,Data!AQ92)</f>
        <v>1.31</v>
      </c>
      <c r="J92" s="141">
        <f>IF(Calculator!$D$5&gt;10, Data!BZ92,Data!AR92)</f>
        <v>1.31</v>
      </c>
      <c r="K92" s="141">
        <f>IF(Calculator!$D$5&gt;15, Data!CA92,Data!AS92)</f>
        <v>0</v>
      </c>
      <c r="L92" s="141">
        <f>IF(Calculator!$D$5&gt;15, Data!CB92,Data!AT92)</f>
        <v>0</v>
      </c>
      <c r="M92" s="141">
        <f>IF(Calculator!$D$5&gt;15, Data!CC92,Data!AU92)</f>
        <v>0</v>
      </c>
      <c r="N92" s="141">
        <f>IF(Calculator!$D$5&gt;10, Data!CD92,Data!AV92)</f>
        <v>1.36</v>
      </c>
      <c r="O92" s="141">
        <f>IF(Calculator!$D$5&gt;10, Data!CE92,Data!AW92)</f>
        <v>1.32</v>
      </c>
      <c r="P92" s="141">
        <f>IF(Calculator!$D$5&gt;10, Data!CF92,Data!AX92)</f>
        <v>1.31</v>
      </c>
      <c r="Q92" s="141">
        <f>IF(Calculator!$D$5&gt;10, Data!CG92,Data!AY92)</f>
        <v>1.31</v>
      </c>
      <c r="R92" s="141">
        <f>IF(Calculator!$D$5&gt;15, Data!CH92,Data!AZ92)</f>
        <v>0</v>
      </c>
      <c r="S92" s="141">
        <f>IF(Calculator!$D$5&gt;15, Data!CI92,Data!BA92)</f>
        <v>0</v>
      </c>
      <c r="T92" s="141">
        <f>IF(Calculator!$D$5&gt;15, Data!CJ92,Data!BB92)</f>
        <v>0</v>
      </c>
      <c r="U92" s="141">
        <f>IF(Calculator!$D$5&gt;10, Data!CK92,Data!BC92)</f>
        <v>1.36</v>
      </c>
      <c r="V92" s="141">
        <f>IF(Calculator!$D$5&gt;10, Data!CL92,Data!BD92)</f>
        <v>1.32</v>
      </c>
      <c r="W92" s="141">
        <f>IF(Calculator!$D$5&gt;10, Data!CM92,Data!BE92)</f>
        <v>1.31</v>
      </c>
      <c r="X92" s="141">
        <f>IF(Calculator!$D$5&gt;10, Data!CN92,Data!BF92)</f>
        <v>1.31</v>
      </c>
      <c r="Y92" s="141">
        <f>IF(Calculator!$D$5&gt;15, Data!CO92,Data!BG92)</f>
        <v>0</v>
      </c>
      <c r="Z92" s="141">
        <f>IF(Calculator!$D$5&gt;15, Data!CP92,Data!BH92)</f>
        <v>0</v>
      </c>
      <c r="AA92" s="141">
        <f>IF(Calculator!$D$5&gt;15, Data!CQ92,Data!BI92)</f>
        <v>0</v>
      </c>
      <c r="AB92" s="141">
        <f>IF(Calculator!$D$5&gt;10, Data!CR92,Data!BJ92)</f>
        <v>1.36</v>
      </c>
      <c r="AC92" s="141">
        <f>IF(Calculator!$D$5&gt;10, Data!CS92,Data!BK92)</f>
        <v>1.32</v>
      </c>
      <c r="AD92" s="141">
        <f>IF(Calculator!$D$5&gt;10, Data!CT92,Data!BL92)</f>
        <v>1.31</v>
      </c>
      <c r="AE92" s="141">
        <f>IF(Calculator!$D$5&gt;10, Data!CU92,Data!BM92)</f>
        <v>1.31</v>
      </c>
      <c r="AF92" s="141">
        <f>IF(Calculator!$D$5&gt;10, Data!CV92,Data!BN92)</f>
        <v>1.32</v>
      </c>
      <c r="AG92" s="141">
        <f>IF(Calculator!$D$5&gt;10, Data!CW92,Data!BO92)</f>
        <v>1.31</v>
      </c>
      <c r="AH92" s="141">
        <f>IF(Calculator!$D$5&gt;10, Data!CX92,Data!BP92)</f>
        <v>1.31</v>
      </c>
      <c r="AK92" s="64">
        <v>40</v>
      </c>
      <c r="AL92" s="141"/>
      <c r="AM92" s="141"/>
      <c r="AN92" s="141"/>
      <c r="AO92" s="141">
        <v>1.36</v>
      </c>
      <c r="AP92" s="141">
        <v>1.32</v>
      </c>
      <c r="AQ92" s="141">
        <v>1.31</v>
      </c>
      <c r="AR92" s="141">
        <v>1.31</v>
      </c>
      <c r="AS92" s="141"/>
      <c r="AT92" s="141"/>
      <c r="AU92" s="141"/>
      <c r="AV92" s="141">
        <v>1.36</v>
      </c>
      <c r="AW92" s="141">
        <v>1.32</v>
      </c>
      <c r="AX92" s="141">
        <v>1.31</v>
      </c>
      <c r="AY92" s="141">
        <v>1.31</v>
      </c>
      <c r="AZ92" s="141"/>
      <c r="BA92" s="141"/>
      <c r="BB92" s="141"/>
      <c r="BC92" s="141">
        <v>1.36</v>
      </c>
      <c r="BD92" s="141">
        <v>1.32</v>
      </c>
      <c r="BE92" s="141">
        <v>1.31</v>
      </c>
      <c r="BF92" s="141">
        <v>1.31</v>
      </c>
      <c r="BG92" s="141"/>
      <c r="BH92" s="141"/>
      <c r="BI92" s="141"/>
      <c r="BJ92" s="141">
        <v>1.36</v>
      </c>
      <c r="BK92" s="141">
        <v>1.32</v>
      </c>
      <c r="BL92" s="141">
        <v>1.31</v>
      </c>
      <c r="BM92" s="141">
        <v>1.31</v>
      </c>
      <c r="BN92" s="141">
        <v>1.32</v>
      </c>
      <c r="BO92" s="141">
        <v>1.31</v>
      </c>
      <c r="BP92" s="141">
        <v>1.31</v>
      </c>
      <c r="BS92" s="64">
        <v>40</v>
      </c>
      <c r="BT92" s="141"/>
      <c r="BU92" s="141"/>
      <c r="BV92" s="141"/>
      <c r="BW92" s="141">
        <v>1.39</v>
      </c>
      <c r="BX92" s="141">
        <v>1.32</v>
      </c>
      <c r="BY92" s="141">
        <v>1.31</v>
      </c>
      <c r="BZ92" s="141">
        <v>1.31</v>
      </c>
      <c r="CA92" s="141"/>
      <c r="CB92" s="141"/>
      <c r="CC92" s="141"/>
      <c r="CD92" s="141">
        <v>1.39</v>
      </c>
      <c r="CE92" s="141">
        <v>1.32</v>
      </c>
      <c r="CF92" s="141">
        <v>1.31</v>
      </c>
      <c r="CG92" s="141">
        <v>1.31</v>
      </c>
      <c r="CH92" s="141"/>
      <c r="CI92" s="141"/>
      <c r="CJ92" s="141"/>
      <c r="CK92" s="141">
        <v>1.39</v>
      </c>
      <c r="CL92" s="141">
        <v>1.32</v>
      </c>
      <c r="CM92" s="141">
        <v>1.31</v>
      </c>
      <c r="CN92" s="141">
        <v>1.31</v>
      </c>
      <c r="CO92" s="141"/>
      <c r="CP92" s="141"/>
      <c r="CQ92" s="141"/>
      <c r="CR92" s="141">
        <v>1.39</v>
      </c>
      <c r="CS92" s="141">
        <v>1.32</v>
      </c>
      <c r="CT92" s="141">
        <v>1.31</v>
      </c>
      <c r="CU92" s="141">
        <v>1.31</v>
      </c>
      <c r="CV92" s="141">
        <v>1.32</v>
      </c>
      <c r="CW92" s="141">
        <v>1.31</v>
      </c>
      <c r="CX92" s="141">
        <v>1.31</v>
      </c>
    </row>
    <row r="93" spans="1:102" x14ac:dyDescent="0.35">
      <c r="A93" s="69">
        <v>40.000999999999998</v>
      </c>
      <c r="B93" s="82" t="s">
        <v>40</v>
      </c>
      <c r="C93" s="82" t="s">
        <v>40</v>
      </c>
      <c r="D93" s="141">
        <f>IF(Calculator!$D$5&gt;15, Data!BT93,Data!AL93)</f>
        <v>0</v>
      </c>
      <c r="E93" s="141">
        <f>IF(Calculator!$D$5&gt;15, Data!BU93,Data!AM93)</f>
        <v>0</v>
      </c>
      <c r="F93" s="141">
        <f>IF(Calculator!$D$5&gt;15, Data!BV93,Data!AN93)</f>
        <v>0</v>
      </c>
      <c r="G93" s="141">
        <f>IF(Calculator!$D$5&gt;10, Data!BW93,Data!AO93)</f>
        <v>0</v>
      </c>
      <c r="H93" s="141">
        <f>IF(Calculator!$D$5&gt;10, Data!BX93,Data!AP93)</f>
        <v>1.4</v>
      </c>
      <c r="I93" s="141">
        <f>IF(Calculator!$D$5&gt;10, Data!BY93,Data!AQ93)</f>
        <v>1.33</v>
      </c>
      <c r="J93" s="141">
        <f>IF(Calculator!$D$5&gt;10, Data!BZ93,Data!AR93)</f>
        <v>1.33</v>
      </c>
      <c r="K93" s="141">
        <f>IF(Calculator!$D$5&gt;15, Data!CA93,Data!AS93)</f>
        <v>0</v>
      </c>
      <c r="L93" s="141">
        <f>IF(Calculator!$D$5&gt;15, Data!CB93,Data!AT93)</f>
        <v>0</v>
      </c>
      <c r="M93" s="141">
        <f>IF(Calculator!$D$5&gt;15, Data!CC93,Data!AU93)</f>
        <v>0</v>
      </c>
      <c r="N93" s="141">
        <f>IF(Calculator!$D$5&gt;10, Data!CD93,Data!AV93)</f>
        <v>0</v>
      </c>
      <c r="O93" s="141">
        <f>IF(Calculator!$D$5&gt;10, Data!CE93,Data!AW93)</f>
        <v>1.4</v>
      </c>
      <c r="P93" s="141">
        <f>IF(Calculator!$D$5&gt;10, Data!CF93,Data!AX93)</f>
        <v>1.33</v>
      </c>
      <c r="Q93" s="141">
        <f>IF(Calculator!$D$5&gt;10, Data!CG93,Data!AY93)</f>
        <v>1.33</v>
      </c>
      <c r="R93" s="141">
        <f>IF(Calculator!$D$5&gt;15, Data!CH93,Data!AZ93)</f>
        <v>0</v>
      </c>
      <c r="S93" s="141">
        <f>IF(Calculator!$D$5&gt;15, Data!CI93,Data!BA93)</f>
        <v>0</v>
      </c>
      <c r="T93" s="141">
        <f>IF(Calculator!$D$5&gt;15, Data!CJ93,Data!BB93)</f>
        <v>0</v>
      </c>
      <c r="U93" s="141">
        <f>IF(Calculator!$D$5&gt;10, Data!CK93,Data!BC93)</f>
        <v>0</v>
      </c>
      <c r="V93" s="141">
        <f>IF(Calculator!$D$5&gt;10, Data!CL93,Data!BD93)</f>
        <v>1.4</v>
      </c>
      <c r="W93" s="141">
        <f>IF(Calculator!$D$5&gt;10, Data!CM93,Data!BE93)</f>
        <v>1.33</v>
      </c>
      <c r="X93" s="141">
        <f>IF(Calculator!$D$5&gt;10, Data!CN93,Data!BF93)</f>
        <v>1.33</v>
      </c>
      <c r="Y93" s="141">
        <f>IF(Calculator!$D$5&gt;15, Data!CO93,Data!BG93)</f>
        <v>0</v>
      </c>
      <c r="Z93" s="141">
        <f>IF(Calculator!$D$5&gt;15, Data!CP93,Data!BH93)</f>
        <v>0</v>
      </c>
      <c r="AA93" s="141">
        <f>IF(Calculator!$D$5&gt;15, Data!CQ93,Data!BI93)</f>
        <v>0</v>
      </c>
      <c r="AB93" s="141">
        <f>IF(Calculator!$D$5&gt;10, Data!CR93,Data!BJ93)</f>
        <v>0</v>
      </c>
      <c r="AC93" s="141">
        <f>IF(Calculator!$D$5&gt;10, Data!CS93,Data!BK93)</f>
        <v>1.4</v>
      </c>
      <c r="AD93" s="141">
        <f>IF(Calculator!$D$5&gt;10, Data!CT93,Data!BL93)</f>
        <v>1.33</v>
      </c>
      <c r="AE93" s="141">
        <f>IF(Calculator!$D$5&gt;10, Data!CU93,Data!BM93)</f>
        <v>1.33</v>
      </c>
      <c r="AF93" s="141">
        <f>IF(Calculator!$D$5&gt;10, Data!CV93,Data!BN93)</f>
        <v>1.4</v>
      </c>
      <c r="AG93" s="141">
        <f>IF(Calculator!$D$5&gt;10, Data!CW93,Data!BO93)</f>
        <v>1.33</v>
      </c>
      <c r="AH93" s="141">
        <f>IF(Calculator!$D$5&gt;10, Data!CX93,Data!BP93)</f>
        <v>1.33</v>
      </c>
      <c r="AK93" s="64">
        <v>40.000999999999998</v>
      </c>
      <c r="AL93" s="141"/>
      <c r="AM93" s="141"/>
      <c r="AN93" s="141"/>
      <c r="AO93" s="141"/>
      <c r="AP93" s="141">
        <v>1.4</v>
      </c>
      <c r="AQ93" s="141">
        <v>1.33</v>
      </c>
      <c r="AR93" s="141">
        <v>1.33</v>
      </c>
      <c r="AS93" s="141"/>
      <c r="AT93" s="141"/>
      <c r="AU93" s="141"/>
      <c r="AV93" s="141"/>
      <c r="AW93" s="141">
        <v>1.4</v>
      </c>
      <c r="AX93" s="141">
        <v>1.33</v>
      </c>
      <c r="AY93" s="141">
        <v>1.33</v>
      </c>
      <c r="AZ93" s="141"/>
      <c r="BA93" s="141"/>
      <c r="BB93" s="141"/>
      <c r="BC93" s="141"/>
      <c r="BD93" s="141">
        <v>1.4</v>
      </c>
      <c r="BE93" s="141">
        <v>1.33</v>
      </c>
      <c r="BF93" s="141">
        <v>1.33</v>
      </c>
      <c r="BG93" s="141"/>
      <c r="BH93" s="141"/>
      <c r="BI93" s="141"/>
      <c r="BJ93" s="141"/>
      <c r="BK93" s="141">
        <v>1.4</v>
      </c>
      <c r="BL93" s="141">
        <v>1.33</v>
      </c>
      <c r="BM93" s="141">
        <v>1.33</v>
      </c>
      <c r="BN93" s="141">
        <v>1.4</v>
      </c>
      <c r="BO93" s="141">
        <v>1.33</v>
      </c>
      <c r="BP93" s="141">
        <v>1.33</v>
      </c>
      <c r="BS93" s="64">
        <v>40.000999999999998</v>
      </c>
      <c r="BT93" s="141"/>
      <c r="BU93" s="141"/>
      <c r="BV93" s="141"/>
      <c r="BW93" s="141"/>
      <c r="BX93" s="141">
        <v>1.4</v>
      </c>
      <c r="BY93" s="141">
        <v>1.33</v>
      </c>
      <c r="BZ93" s="141">
        <v>1.33</v>
      </c>
      <c r="CA93" s="141"/>
      <c r="CB93" s="141"/>
      <c r="CC93" s="141"/>
      <c r="CD93" s="141"/>
      <c r="CE93" s="141">
        <v>1.4</v>
      </c>
      <c r="CF93" s="141">
        <v>1.33</v>
      </c>
      <c r="CG93" s="141">
        <v>1.33</v>
      </c>
      <c r="CH93" s="141"/>
      <c r="CI93" s="141"/>
      <c r="CJ93" s="141"/>
      <c r="CK93" s="141"/>
      <c r="CL93" s="141">
        <v>1.4</v>
      </c>
      <c r="CM93" s="141">
        <v>1.33</v>
      </c>
      <c r="CN93" s="141">
        <v>1.33</v>
      </c>
      <c r="CO93" s="141"/>
      <c r="CP93" s="141"/>
      <c r="CQ93" s="141"/>
      <c r="CR93" s="141"/>
      <c r="CS93" s="141">
        <v>1.4</v>
      </c>
      <c r="CT93" s="141">
        <v>1.33</v>
      </c>
      <c r="CU93" s="141">
        <v>1.33</v>
      </c>
      <c r="CV93" s="141">
        <v>1.4</v>
      </c>
      <c r="CW93" s="141">
        <v>1.33</v>
      </c>
      <c r="CX93" s="141">
        <v>1.33</v>
      </c>
    </row>
    <row r="94" spans="1:102" x14ac:dyDescent="0.35">
      <c r="A94" s="69">
        <v>48</v>
      </c>
      <c r="B94" s="82" t="s">
        <v>40</v>
      </c>
      <c r="C94" s="82" t="s">
        <v>40</v>
      </c>
      <c r="D94" s="141">
        <f>IF(Calculator!$D$5&gt;15, Data!BT94,Data!AL94)</f>
        <v>0</v>
      </c>
      <c r="E94" s="141">
        <f>IF(Calculator!$D$5&gt;15, Data!BU94,Data!AM94)</f>
        <v>0</v>
      </c>
      <c r="F94" s="141">
        <f>IF(Calculator!$D$5&gt;15, Data!BV94,Data!AN94)</f>
        <v>0</v>
      </c>
      <c r="G94" s="141">
        <f>IF(Calculator!$D$5&gt;10, Data!BW94,Data!AO94)</f>
        <v>0</v>
      </c>
      <c r="H94" s="141">
        <f>IF(Calculator!$D$5&gt;10, Data!BX94,Data!AP94)</f>
        <v>1.4</v>
      </c>
      <c r="I94" s="141">
        <f>IF(Calculator!$D$5&gt;10, Data!BY94,Data!AQ94)</f>
        <v>1.33</v>
      </c>
      <c r="J94" s="141">
        <f>IF(Calculator!$D$5&gt;10, Data!BZ94,Data!AR94)</f>
        <v>1.33</v>
      </c>
      <c r="K94" s="141">
        <f>IF(Calculator!$D$5&gt;15, Data!CA94,Data!AS94)</f>
        <v>0</v>
      </c>
      <c r="L94" s="141">
        <f>IF(Calculator!$D$5&gt;15, Data!CB94,Data!AT94)</f>
        <v>0</v>
      </c>
      <c r="M94" s="141">
        <f>IF(Calculator!$D$5&gt;15, Data!CC94,Data!AU94)</f>
        <v>0</v>
      </c>
      <c r="N94" s="141">
        <f>IF(Calculator!$D$5&gt;10, Data!CD94,Data!AV94)</f>
        <v>0</v>
      </c>
      <c r="O94" s="141">
        <f>IF(Calculator!$D$5&gt;10, Data!CE94,Data!AW94)</f>
        <v>1.4</v>
      </c>
      <c r="P94" s="141">
        <f>IF(Calculator!$D$5&gt;10, Data!CF94,Data!AX94)</f>
        <v>1.33</v>
      </c>
      <c r="Q94" s="141">
        <f>IF(Calculator!$D$5&gt;10, Data!CG94,Data!AY94)</f>
        <v>1.33</v>
      </c>
      <c r="R94" s="141">
        <f>IF(Calculator!$D$5&gt;15, Data!CH94,Data!AZ94)</f>
        <v>0</v>
      </c>
      <c r="S94" s="141">
        <f>IF(Calculator!$D$5&gt;15, Data!CI94,Data!BA94)</f>
        <v>0</v>
      </c>
      <c r="T94" s="141">
        <f>IF(Calculator!$D$5&gt;15, Data!CJ94,Data!BB94)</f>
        <v>0</v>
      </c>
      <c r="U94" s="141">
        <f>IF(Calculator!$D$5&gt;10, Data!CK94,Data!BC94)</f>
        <v>0</v>
      </c>
      <c r="V94" s="141">
        <f>IF(Calculator!$D$5&gt;10, Data!CL94,Data!BD94)</f>
        <v>1.4</v>
      </c>
      <c r="W94" s="141">
        <f>IF(Calculator!$D$5&gt;10, Data!CM94,Data!BE94)</f>
        <v>1.33</v>
      </c>
      <c r="X94" s="141">
        <f>IF(Calculator!$D$5&gt;10, Data!CN94,Data!BF94)</f>
        <v>1.33</v>
      </c>
      <c r="Y94" s="141">
        <f>IF(Calculator!$D$5&gt;15, Data!CO94,Data!BG94)</f>
        <v>0</v>
      </c>
      <c r="Z94" s="141">
        <f>IF(Calculator!$D$5&gt;15, Data!CP94,Data!BH94)</f>
        <v>0</v>
      </c>
      <c r="AA94" s="141">
        <f>IF(Calculator!$D$5&gt;15, Data!CQ94,Data!BI94)</f>
        <v>0</v>
      </c>
      <c r="AB94" s="141">
        <f>IF(Calculator!$D$5&gt;10, Data!CR94,Data!BJ94)</f>
        <v>0</v>
      </c>
      <c r="AC94" s="141">
        <f>IF(Calculator!$D$5&gt;10, Data!CS94,Data!BK94)</f>
        <v>1.4</v>
      </c>
      <c r="AD94" s="141">
        <f>IF(Calculator!$D$5&gt;10, Data!CT94,Data!BL94)</f>
        <v>1.33</v>
      </c>
      <c r="AE94" s="141">
        <f>IF(Calculator!$D$5&gt;10, Data!CU94,Data!BM94)</f>
        <v>1.33</v>
      </c>
      <c r="AF94" s="141">
        <f>IF(Calculator!$D$5&gt;10, Data!CV94,Data!BN94)</f>
        <v>1.4</v>
      </c>
      <c r="AG94" s="141">
        <f>IF(Calculator!$D$5&gt;10, Data!CW94,Data!BO94)</f>
        <v>1.33</v>
      </c>
      <c r="AH94" s="141">
        <f>IF(Calculator!$D$5&gt;10, Data!CX94,Data!BP94)</f>
        <v>1.33</v>
      </c>
      <c r="AK94" s="64">
        <v>48</v>
      </c>
      <c r="AL94" s="141"/>
      <c r="AM94" s="141"/>
      <c r="AN94" s="141"/>
      <c r="AO94" s="141"/>
      <c r="AP94" s="141">
        <v>1.4</v>
      </c>
      <c r="AQ94" s="141">
        <v>1.33</v>
      </c>
      <c r="AR94" s="141">
        <v>1.33</v>
      </c>
      <c r="AS94" s="141"/>
      <c r="AT94" s="141"/>
      <c r="AU94" s="141"/>
      <c r="AV94" s="141"/>
      <c r="AW94" s="141">
        <v>1.4</v>
      </c>
      <c r="AX94" s="141">
        <v>1.33</v>
      </c>
      <c r="AY94" s="141">
        <v>1.33</v>
      </c>
      <c r="AZ94" s="141"/>
      <c r="BA94" s="141"/>
      <c r="BB94" s="141"/>
      <c r="BC94" s="141"/>
      <c r="BD94" s="141">
        <v>1.4</v>
      </c>
      <c r="BE94" s="141">
        <v>1.33</v>
      </c>
      <c r="BF94" s="141">
        <v>1.33</v>
      </c>
      <c r="BG94" s="141"/>
      <c r="BH94" s="141"/>
      <c r="BI94" s="141"/>
      <c r="BJ94" s="141"/>
      <c r="BK94" s="141">
        <v>1.4</v>
      </c>
      <c r="BL94" s="141">
        <v>1.33</v>
      </c>
      <c r="BM94" s="141">
        <v>1.33</v>
      </c>
      <c r="BN94" s="141">
        <v>1.4</v>
      </c>
      <c r="BO94" s="141">
        <v>1.33</v>
      </c>
      <c r="BP94" s="141">
        <v>1.33</v>
      </c>
      <c r="BS94" s="64">
        <v>48</v>
      </c>
      <c r="BT94" s="141"/>
      <c r="BU94" s="141"/>
      <c r="BV94" s="141"/>
      <c r="BW94" s="141"/>
      <c r="BX94" s="141">
        <v>1.4</v>
      </c>
      <c r="BY94" s="141">
        <v>1.33</v>
      </c>
      <c r="BZ94" s="141">
        <v>1.33</v>
      </c>
      <c r="CA94" s="141"/>
      <c r="CB94" s="141"/>
      <c r="CC94" s="141"/>
      <c r="CD94" s="141"/>
      <c r="CE94" s="141">
        <v>1.4</v>
      </c>
      <c r="CF94" s="141">
        <v>1.33</v>
      </c>
      <c r="CG94" s="141">
        <v>1.33</v>
      </c>
      <c r="CH94" s="141"/>
      <c r="CI94" s="141"/>
      <c r="CJ94" s="141"/>
      <c r="CK94" s="141"/>
      <c r="CL94" s="141">
        <v>1.4</v>
      </c>
      <c r="CM94" s="141">
        <v>1.33</v>
      </c>
      <c r="CN94" s="141">
        <v>1.33</v>
      </c>
      <c r="CO94" s="141"/>
      <c r="CP94" s="141"/>
      <c r="CQ94" s="141"/>
      <c r="CR94" s="141"/>
      <c r="CS94" s="141">
        <v>1.4</v>
      </c>
      <c r="CT94" s="141">
        <v>1.33</v>
      </c>
      <c r="CU94" s="141">
        <v>1.33</v>
      </c>
      <c r="CV94" s="141">
        <v>1.4</v>
      </c>
      <c r="CW94" s="141">
        <v>1.33</v>
      </c>
      <c r="CX94" s="141">
        <v>1.33</v>
      </c>
    </row>
    <row r="95" spans="1:102" x14ac:dyDescent="0.35">
      <c r="A95" s="69">
        <v>48.000999999999998</v>
      </c>
      <c r="B95" s="82" t="s">
        <v>40</v>
      </c>
      <c r="C95" s="82" t="s">
        <v>40</v>
      </c>
      <c r="D95" s="141">
        <f>IF(Calculator!$D$5&gt;15, Data!BT95,Data!AL95)</f>
        <v>0</v>
      </c>
      <c r="E95" s="141">
        <f>IF(Calculator!$D$5&gt;15, Data!BU95,Data!AM95)</f>
        <v>0</v>
      </c>
      <c r="F95" s="141">
        <f>IF(Calculator!$D$5&gt;15, Data!BV95,Data!AN95)</f>
        <v>0</v>
      </c>
      <c r="G95" s="141">
        <f>IF(Calculator!$D$5&gt;10, Data!BW95,Data!AO95)</f>
        <v>0</v>
      </c>
      <c r="H95" s="141">
        <f>IF(Calculator!$D$5&gt;10, Data!BX95,Data!AP95)</f>
        <v>1.4</v>
      </c>
      <c r="I95" s="141">
        <f>IF(Calculator!$D$5&gt;10, Data!BY95,Data!AQ95)</f>
        <v>1.37</v>
      </c>
      <c r="J95" s="141">
        <f>IF(Calculator!$D$5&gt;10, Data!BZ95,Data!AR95)</f>
        <v>1.37</v>
      </c>
      <c r="K95" s="141">
        <f>IF(Calculator!$D$5&gt;15, Data!CA95,Data!AS95)</f>
        <v>0</v>
      </c>
      <c r="L95" s="141">
        <f>IF(Calculator!$D$5&gt;15, Data!CB95,Data!AT95)</f>
        <v>0</v>
      </c>
      <c r="M95" s="141">
        <f>IF(Calculator!$D$5&gt;15, Data!CC95,Data!AU95)</f>
        <v>0</v>
      </c>
      <c r="N95" s="141">
        <f>IF(Calculator!$D$5&gt;10, Data!CD95,Data!AV95)</f>
        <v>0</v>
      </c>
      <c r="O95" s="141">
        <f>IF(Calculator!$D$5&gt;10, Data!CE95,Data!AW95)</f>
        <v>1.4</v>
      </c>
      <c r="P95" s="141">
        <f>IF(Calculator!$D$5&gt;10, Data!CF95,Data!AX95)</f>
        <v>1.37</v>
      </c>
      <c r="Q95" s="141">
        <f>IF(Calculator!$D$5&gt;10, Data!CG95,Data!AY95)</f>
        <v>1.37</v>
      </c>
      <c r="R95" s="141">
        <f>IF(Calculator!$D$5&gt;15, Data!CH95,Data!AZ95)</f>
        <v>0</v>
      </c>
      <c r="S95" s="141">
        <f>IF(Calculator!$D$5&gt;15, Data!CI95,Data!BA95)</f>
        <v>0</v>
      </c>
      <c r="T95" s="141">
        <f>IF(Calculator!$D$5&gt;15, Data!CJ95,Data!BB95)</f>
        <v>0</v>
      </c>
      <c r="U95" s="141">
        <f>IF(Calculator!$D$5&gt;10, Data!CK95,Data!BC95)</f>
        <v>0</v>
      </c>
      <c r="V95" s="141">
        <f>IF(Calculator!$D$5&gt;10, Data!CL95,Data!BD95)</f>
        <v>1.4</v>
      </c>
      <c r="W95" s="141">
        <f>IF(Calculator!$D$5&gt;10, Data!CM95,Data!BE95)</f>
        <v>1.37</v>
      </c>
      <c r="X95" s="141">
        <f>IF(Calculator!$D$5&gt;10, Data!CN95,Data!BF95)</f>
        <v>1.37</v>
      </c>
      <c r="Y95" s="141">
        <f>IF(Calculator!$D$5&gt;15, Data!CO95,Data!BG95)</f>
        <v>0</v>
      </c>
      <c r="Z95" s="141">
        <f>IF(Calculator!$D$5&gt;15, Data!CP95,Data!BH95)</f>
        <v>0</v>
      </c>
      <c r="AA95" s="141">
        <f>IF(Calculator!$D$5&gt;15, Data!CQ95,Data!BI95)</f>
        <v>0</v>
      </c>
      <c r="AB95" s="141">
        <f>IF(Calculator!$D$5&gt;10, Data!CR95,Data!BJ95)</f>
        <v>0</v>
      </c>
      <c r="AC95" s="141">
        <f>IF(Calculator!$D$5&gt;10, Data!CS95,Data!BK95)</f>
        <v>1.4</v>
      </c>
      <c r="AD95" s="141">
        <f>IF(Calculator!$D$5&gt;10, Data!CT95,Data!BL95)</f>
        <v>1.37</v>
      </c>
      <c r="AE95" s="141">
        <f>IF(Calculator!$D$5&gt;10, Data!CU95,Data!BM95)</f>
        <v>1.37</v>
      </c>
      <c r="AF95" s="141">
        <f>IF(Calculator!$D$5&gt;10, Data!CV95,Data!BN95)</f>
        <v>1.4</v>
      </c>
      <c r="AG95" s="141">
        <f>IF(Calculator!$D$5&gt;10, Data!CW95,Data!BO95)</f>
        <v>1.37</v>
      </c>
      <c r="AH95" s="141">
        <f>IF(Calculator!$D$5&gt;10, Data!CX95,Data!BP95)</f>
        <v>1.37</v>
      </c>
      <c r="AK95" s="64">
        <v>48.000999999999998</v>
      </c>
      <c r="AL95" s="141"/>
      <c r="AM95" s="141"/>
      <c r="AN95" s="141"/>
      <c r="AO95" s="141"/>
      <c r="AP95" s="141">
        <v>1.4</v>
      </c>
      <c r="AQ95" s="141">
        <v>1.37</v>
      </c>
      <c r="AR95" s="141">
        <v>1.37</v>
      </c>
      <c r="AS95" s="141"/>
      <c r="AT95" s="141"/>
      <c r="AU95" s="141"/>
      <c r="AV95" s="141"/>
      <c r="AW95" s="141">
        <v>1.4</v>
      </c>
      <c r="AX95" s="141">
        <v>1.37</v>
      </c>
      <c r="AY95" s="141">
        <v>1.37</v>
      </c>
      <c r="AZ95" s="141"/>
      <c r="BA95" s="141"/>
      <c r="BB95" s="141"/>
      <c r="BC95" s="141"/>
      <c r="BD95" s="141">
        <v>1.4</v>
      </c>
      <c r="BE95" s="141">
        <v>1.37</v>
      </c>
      <c r="BF95" s="141">
        <v>1.37</v>
      </c>
      <c r="BG95" s="141"/>
      <c r="BH95" s="141"/>
      <c r="BI95" s="141"/>
      <c r="BJ95" s="141"/>
      <c r="BK95" s="141">
        <v>1.4</v>
      </c>
      <c r="BL95" s="141">
        <v>1.37</v>
      </c>
      <c r="BM95" s="141">
        <v>1.37</v>
      </c>
      <c r="BN95" s="141">
        <v>1.4</v>
      </c>
      <c r="BO95" s="141">
        <v>1.37</v>
      </c>
      <c r="BP95" s="141">
        <v>1.37</v>
      </c>
      <c r="BS95" s="64">
        <v>48.000999999999998</v>
      </c>
      <c r="BT95" s="141"/>
      <c r="BU95" s="141"/>
      <c r="BV95" s="141"/>
      <c r="BW95" s="141"/>
      <c r="BX95" s="141">
        <v>1.47</v>
      </c>
      <c r="BY95" s="141">
        <v>1.37</v>
      </c>
      <c r="BZ95" s="141">
        <v>1.37</v>
      </c>
      <c r="CA95" s="141"/>
      <c r="CB95" s="141"/>
      <c r="CC95" s="141"/>
      <c r="CD95" s="141"/>
      <c r="CE95" s="141">
        <v>1.47</v>
      </c>
      <c r="CF95" s="141">
        <v>1.37</v>
      </c>
      <c r="CG95" s="141">
        <v>1.37</v>
      </c>
      <c r="CH95" s="141"/>
      <c r="CI95" s="141"/>
      <c r="CJ95" s="141"/>
      <c r="CK95" s="141"/>
      <c r="CL95" s="141">
        <v>1.47</v>
      </c>
      <c r="CM95" s="141">
        <v>1.37</v>
      </c>
      <c r="CN95" s="141">
        <v>1.37</v>
      </c>
      <c r="CO95" s="141"/>
      <c r="CP95" s="141"/>
      <c r="CQ95" s="141"/>
      <c r="CR95" s="141"/>
      <c r="CS95" s="141">
        <v>1.47</v>
      </c>
      <c r="CT95" s="141">
        <v>1.37</v>
      </c>
      <c r="CU95" s="141">
        <v>1.37</v>
      </c>
      <c r="CV95" s="141">
        <v>1.4</v>
      </c>
      <c r="CW95" s="141">
        <v>1.37</v>
      </c>
      <c r="CX95" s="141">
        <v>1.37</v>
      </c>
    </row>
    <row r="96" spans="1:102" x14ac:dyDescent="0.35">
      <c r="A96" s="69">
        <v>50</v>
      </c>
      <c r="B96" s="82" t="s">
        <v>40</v>
      </c>
      <c r="C96" s="82" t="s">
        <v>40</v>
      </c>
      <c r="D96" s="141">
        <f>IF(Calculator!$D$5&gt;15, Data!BT96,Data!AL96)</f>
        <v>0</v>
      </c>
      <c r="E96" s="141">
        <f>IF(Calculator!$D$5&gt;15, Data!BU96,Data!AM96)</f>
        <v>0</v>
      </c>
      <c r="F96" s="141">
        <f>IF(Calculator!$D$5&gt;15, Data!BV96,Data!AN96)</f>
        <v>0</v>
      </c>
      <c r="G96" s="141">
        <f>IF(Calculator!$D$5&gt;10, Data!BW96,Data!AO96)</f>
        <v>0</v>
      </c>
      <c r="H96" s="141">
        <f>IF(Calculator!$D$5&gt;10, Data!BX96,Data!AP96)</f>
        <v>1.4</v>
      </c>
      <c r="I96" s="141">
        <f>IF(Calculator!$D$5&gt;10, Data!BY96,Data!AQ96)</f>
        <v>1.37</v>
      </c>
      <c r="J96" s="141">
        <f>IF(Calculator!$D$5&gt;10, Data!BZ96,Data!AR96)</f>
        <v>1.37</v>
      </c>
      <c r="K96" s="141">
        <f>IF(Calculator!$D$5&gt;15, Data!CA96,Data!AS96)</f>
        <v>0</v>
      </c>
      <c r="L96" s="141">
        <f>IF(Calculator!$D$5&gt;15, Data!CB96,Data!AT96)</f>
        <v>0</v>
      </c>
      <c r="M96" s="141">
        <f>IF(Calculator!$D$5&gt;15, Data!CC96,Data!AU96)</f>
        <v>0</v>
      </c>
      <c r="N96" s="141">
        <f>IF(Calculator!$D$5&gt;10, Data!CD96,Data!AV96)</f>
        <v>0</v>
      </c>
      <c r="O96" s="141">
        <f>IF(Calculator!$D$5&gt;10, Data!CE96,Data!AW96)</f>
        <v>1.4</v>
      </c>
      <c r="P96" s="141">
        <f>IF(Calculator!$D$5&gt;10, Data!CF96,Data!AX96)</f>
        <v>1.37</v>
      </c>
      <c r="Q96" s="141">
        <f>IF(Calculator!$D$5&gt;10, Data!CG96,Data!AY96)</f>
        <v>1.37</v>
      </c>
      <c r="R96" s="141">
        <f>IF(Calculator!$D$5&gt;15, Data!CH96,Data!AZ96)</f>
        <v>0</v>
      </c>
      <c r="S96" s="141">
        <f>IF(Calculator!$D$5&gt;15, Data!CI96,Data!BA96)</f>
        <v>0</v>
      </c>
      <c r="T96" s="141">
        <f>IF(Calculator!$D$5&gt;15, Data!CJ96,Data!BB96)</f>
        <v>0</v>
      </c>
      <c r="U96" s="141">
        <f>IF(Calculator!$D$5&gt;10, Data!CK96,Data!BC96)</f>
        <v>0</v>
      </c>
      <c r="V96" s="141">
        <f>IF(Calculator!$D$5&gt;10, Data!CL96,Data!BD96)</f>
        <v>1.4</v>
      </c>
      <c r="W96" s="141">
        <f>IF(Calculator!$D$5&gt;10, Data!CM96,Data!BE96)</f>
        <v>1.37</v>
      </c>
      <c r="X96" s="141">
        <f>IF(Calculator!$D$5&gt;10, Data!CN96,Data!BF96)</f>
        <v>1.37</v>
      </c>
      <c r="Y96" s="141">
        <f>IF(Calculator!$D$5&gt;15, Data!CO96,Data!BG96)</f>
        <v>0</v>
      </c>
      <c r="Z96" s="141">
        <f>IF(Calculator!$D$5&gt;15, Data!CP96,Data!BH96)</f>
        <v>0</v>
      </c>
      <c r="AA96" s="141">
        <f>IF(Calculator!$D$5&gt;15, Data!CQ96,Data!BI96)</f>
        <v>0</v>
      </c>
      <c r="AB96" s="141">
        <f>IF(Calculator!$D$5&gt;10, Data!CR96,Data!BJ96)</f>
        <v>0</v>
      </c>
      <c r="AC96" s="141">
        <f>IF(Calculator!$D$5&gt;10, Data!CS96,Data!BK96)</f>
        <v>1.4</v>
      </c>
      <c r="AD96" s="141">
        <f>IF(Calculator!$D$5&gt;10, Data!CT96,Data!BL96)</f>
        <v>1.37</v>
      </c>
      <c r="AE96" s="141">
        <f>IF(Calculator!$D$5&gt;10, Data!CU96,Data!BM96)</f>
        <v>1.37</v>
      </c>
      <c r="AF96" s="141">
        <f>IF(Calculator!$D$5&gt;10, Data!CV96,Data!BN96)</f>
        <v>1.4</v>
      </c>
      <c r="AG96" s="141">
        <f>IF(Calculator!$D$5&gt;10, Data!CW96,Data!BO96)</f>
        <v>1.37</v>
      </c>
      <c r="AH96" s="141">
        <f>IF(Calculator!$D$5&gt;10, Data!CX96,Data!BP96)</f>
        <v>1.37</v>
      </c>
      <c r="AK96" s="64">
        <v>50</v>
      </c>
      <c r="AL96" s="141"/>
      <c r="AM96" s="141"/>
      <c r="AN96" s="141"/>
      <c r="AO96" s="141"/>
      <c r="AP96" s="141">
        <v>1.4</v>
      </c>
      <c r="AQ96" s="141">
        <v>1.37</v>
      </c>
      <c r="AR96" s="141">
        <v>1.37</v>
      </c>
      <c r="AS96" s="141"/>
      <c r="AT96" s="141"/>
      <c r="AU96" s="141"/>
      <c r="AV96" s="141"/>
      <c r="AW96" s="141">
        <v>1.4</v>
      </c>
      <c r="AX96" s="141">
        <v>1.37</v>
      </c>
      <c r="AY96" s="141">
        <v>1.37</v>
      </c>
      <c r="AZ96" s="141"/>
      <c r="BA96" s="141"/>
      <c r="BB96" s="141"/>
      <c r="BC96" s="141"/>
      <c r="BD96" s="141">
        <v>1.4</v>
      </c>
      <c r="BE96" s="141">
        <v>1.37</v>
      </c>
      <c r="BF96" s="141">
        <v>1.37</v>
      </c>
      <c r="BG96" s="141"/>
      <c r="BH96" s="141"/>
      <c r="BI96" s="141"/>
      <c r="BJ96" s="141"/>
      <c r="BK96" s="141">
        <v>1.4</v>
      </c>
      <c r="BL96" s="141">
        <v>1.37</v>
      </c>
      <c r="BM96" s="141">
        <v>1.37</v>
      </c>
      <c r="BN96" s="141">
        <v>1.4</v>
      </c>
      <c r="BO96" s="141">
        <v>1.37</v>
      </c>
      <c r="BP96" s="141">
        <v>1.37</v>
      </c>
      <c r="BS96" s="64">
        <v>50</v>
      </c>
      <c r="BT96" s="141"/>
      <c r="BU96" s="141"/>
      <c r="BV96" s="141"/>
      <c r="BW96" s="141"/>
      <c r="BX96" s="141">
        <v>1.47</v>
      </c>
      <c r="BY96" s="141">
        <v>1.37</v>
      </c>
      <c r="BZ96" s="141">
        <v>1.37</v>
      </c>
      <c r="CA96" s="141"/>
      <c r="CB96" s="141"/>
      <c r="CC96" s="141"/>
      <c r="CD96" s="141"/>
      <c r="CE96" s="141">
        <v>1.47</v>
      </c>
      <c r="CF96" s="141">
        <v>1.37</v>
      </c>
      <c r="CG96" s="141">
        <v>1.37</v>
      </c>
      <c r="CH96" s="141"/>
      <c r="CI96" s="141"/>
      <c r="CJ96" s="141"/>
      <c r="CK96" s="141"/>
      <c r="CL96" s="141">
        <v>1.47</v>
      </c>
      <c r="CM96" s="141">
        <v>1.37</v>
      </c>
      <c r="CN96" s="141">
        <v>1.37</v>
      </c>
      <c r="CO96" s="141"/>
      <c r="CP96" s="141"/>
      <c r="CQ96" s="141"/>
      <c r="CR96" s="141"/>
      <c r="CS96" s="141">
        <v>1.47</v>
      </c>
      <c r="CT96" s="141">
        <v>1.37</v>
      </c>
      <c r="CU96" s="141">
        <v>1.37</v>
      </c>
      <c r="CV96" s="141">
        <v>1.4</v>
      </c>
      <c r="CW96" s="141">
        <v>1.37</v>
      </c>
      <c r="CX96" s="141">
        <v>1.37</v>
      </c>
    </row>
    <row r="97" spans="1:102" x14ac:dyDescent="0.35">
      <c r="A97" s="65">
        <v>50.000999999999998</v>
      </c>
      <c r="B97" s="82" t="s">
        <v>40</v>
      </c>
      <c r="C97" s="82" t="s">
        <v>40</v>
      </c>
      <c r="D97" s="141">
        <f>IF(Calculator!$D$5&gt;15, Data!BT97,Data!AL97)</f>
        <v>0</v>
      </c>
      <c r="E97" s="141">
        <f>IF(Calculator!$D$5&gt;15, Data!BU97,Data!AM97)</f>
        <v>0</v>
      </c>
      <c r="F97" s="141">
        <f>IF(Calculator!$D$5&gt;15, Data!BV97,Data!AN97)</f>
        <v>0</v>
      </c>
      <c r="G97" s="141">
        <f>IF(Calculator!$D$5&gt;10, Data!BW97,Data!AO97)</f>
        <v>0</v>
      </c>
      <c r="H97" s="141">
        <f>IF(Calculator!$D$5&gt;10, Data!BX97,Data!AP97)</f>
        <v>0</v>
      </c>
      <c r="I97" s="141">
        <f>IF(Calculator!$D$5&gt;10, Data!BY97,Data!AQ97)</f>
        <v>1.37</v>
      </c>
      <c r="J97" s="141">
        <f>IF(Calculator!$D$5&gt;10, Data!BZ97,Data!AR97)</f>
        <v>1.37</v>
      </c>
      <c r="K97" s="141">
        <f>IF(Calculator!$D$5&gt;15, Data!CA97,Data!AS97)</f>
        <v>0</v>
      </c>
      <c r="L97" s="141">
        <f>IF(Calculator!$D$5&gt;15, Data!CB97,Data!AT97)</f>
        <v>0</v>
      </c>
      <c r="M97" s="141">
        <f>IF(Calculator!$D$5&gt;15, Data!CC97,Data!AU97)</f>
        <v>0</v>
      </c>
      <c r="N97" s="141">
        <f>IF(Calculator!$D$5&gt;10, Data!CD97,Data!AV97)</f>
        <v>0</v>
      </c>
      <c r="O97" s="141">
        <f>IF(Calculator!$D$5&gt;10, Data!CE97,Data!AW97)</f>
        <v>0</v>
      </c>
      <c r="P97" s="141">
        <f>IF(Calculator!$D$5&gt;10, Data!CF97,Data!AX97)</f>
        <v>1.37</v>
      </c>
      <c r="Q97" s="141">
        <f>IF(Calculator!$D$5&gt;10, Data!CG97,Data!AY97)</f>
        <v>1.37</v>
      </c>
      <c r="R97" s="141">
        <f>IF(Calculator!$D$5&gt;15, Data!CH97,Data!AZ97)</f>
        <v>0</v>
      </c>
      <c r="S97" s="141">
        <f>IF(Calculator!$D$5&gt;15, Data!CI97,Data!BA97)</f>
        <v>0</v>
      </c>
      <c r="T97" s="141">
        <f>IF(Calculator!$D$5&gt;15, Data!CJ97,Data!BB97)</f>
        <v>0</v>
      </c>
      <c r="U97" s="141">
        <f>IF(Calculator!$D$5&gt;10, Data!CK97,Data!BC97)</f>
        <v>0</v>
      </c>
      <c r="V97" s="141">
        <f>IF(Calculator!$D$5&gt;10, Data!CL97,Data!BD97)</f>
        <v>0</v>
      </c>
      <c r="W97" s="141">
        <f>IF(Calculator!$D$5&gt;10, Data!CM97,Data!BE97)</f>
        <v>1.37</v>
      </c>
      <c r="X97" s="141">
        <f>IF(Calculator!$D$5&gt;10, Data!CN97,Data!BF97)</f>
        <v>1.37</v>
      </c>
      <c r="Y97" s="141">
        <f>IF(Calculator!$D$5&gt;15, Data!CO97,Data!BG97)</f>
        <v>0</v>
      </c>
      <c r="Z97" s="141">
        <f>IF(Calculator!$D$5&gt;15, Data!CP97,Data!BH97)</f>
        <v>0</v>
      </c>
      <c r="AA97" s="141">
        <f>IF(Calculator!$D$5&gt;15, Data!CQ97,Data!BI97)</f>
        <v>0</v>
      </c>
      <c r="AB97" s="141">
        <f>IF(Calculator!$D$5&gt;10, Data!CR97,Data!BJ97)</f>
        <v>0</v>
      </c>
      <c r="AC97" s="141">
        <f>IF(Calculator!$D$5&gt;10, Data!CS97,Data!BK97)</f>
        <v>0</v>
      </c>
      <c r="AD97" s="141">
        <f>IF(Calculator!$D$5&gt;10, Data!CT97,Data!BL97)</f>
        <v>1.37</v>
      </c>
      <c r="AE97" s="141">
        <f>IF(Calculator!$D$5&gt;10, Data!CU97,Data!BM97)</f>
        <v>1.37</v>
      </c>
      <c r="AF97" s="141">
        <f>IF(Calculator!$D$5&gt;10, Data!CV97,Data!BN97)</f>
        <v>1.68</v>
      </c>
      <c r="AG97" s="141">
        <f>IF(Calculator!$D$5&gt;10, Data!CW97,Data!BO97)</f>
        <v>1.37</v>
      </c>
      <c r="AH97" s="141">
        <f>IF(Calculator!$D$5&gt;10, Data!CX97,Data!BP97)</f>
        <v>1.37</v>
      </c>
      <c r="AK97" s="65">
        <v>50.000999999999998</v>
      </c>
      <c r="AL97" s="141"/>
      <c r="AM97" s="141"/>
      <c r="AN97" s="141"/>
      <c r="AO97" s="141"/>
      <c r="AP97" s="141"/>
      <c r="AQ97" s="141">
        <v>1.37</v>
      </c>
      <c r="AR97" s="141">
        <v>1.37</v>
      </c>
      <c r="AS97" s="141"/>
      <c r="AT97" s="141"/>
      <c r="AU97" s="141"/>
      <c r="AV97" s="141"/>
      <c r="AW97" s="141"/>
      <c r="AX97" s="141">
        <v>1.37</v>
      </c>
      <c r="AY97" s="141">
        <v>1.37</v>
      </c>
      <c r="AZ97" s="141"/>
      <c r="BA97" s="141"/>
      <c r="BB97" s="141"/>
      <c r="BC97" s="141"/>
      <c r="BD97" s="141"/>
      <c r="BE97" s="141">
        <v>1.37</v>
      </c>
      <c r="BF97" s="141">
        <v>1.37</v>
      </c>
      <c r="BG97" s="141"/>
      <c r="BH97" s="141"/>
      <c r="BI97" s="141"/>
      <c r="BJ97" s="141"/>
      <c r="BK97" s="141"/>
      <c r="BL97" s="141">
        <v>1.37</v>
      </c>
      <c r="BM97" s="141">
        <v>1.37</v>
      </c>
      <c r="BN97" s="141">
        <v>1.68</v>
      </c>
      <c r="BO97" s="141">
        <v>1.37</v>
      </c>
      <c r="BP97" s="141">
        <v>1.37</v>
      </c>
      <c r="BS97" s="66">
        <v>50.000999999999998</v>
      </c>
      <c r="BT97" s="141"/>
      <c r="BU97" s="141"/>
      <c r="BV97" s="141"/>
      <c r="BW97" s="141"/>
      <c r="BX97" s="141"/>
      <c r="BY97" s="141">
        <v>1.37</v>
      </c>
      <c r="BZ97" s="141">
        <v>1.37</v>
      </c>
      <c r="CA97" s="141"/>
      <c r="CB97" s="141"/>
      <c r="CC97" s="141"/>
      <c r="CD97" s="141"/>
      <c r="CE97" s="141"/>
      <c r="CF97" s="141">
        <v>1.37</v>
      </c>
      <c r="CG97" s="141">
        <v>1.37</v>
      </c>
      <c r="CH97" s="141"/>
      <c r="CI97" s="141"/>
      <c r="CJ97" s="141"/>
      <c r="CK97" s="141"/>
      <c r="CL97" s="141"/>
      <c r="CM97" s="141">
        <v>1.37</v>
      </c>
      <c r="CN97" s="141">
        <v>1.37</v>
      </c>
      <c r="CO97" s="141"/>
      <c r="CP97" s="141"/>
      <c r="CQ97" s="141"/>
      <c r="CR97" s="141"/>
      <c r="CS97" s="141"/>
      <c r="CT97" s="141">
        <v>1.37</v>
      </c>
      <c r="CU97" s="141">
        <v>1.37</v>
      </c>
      <c r="CV97" s="141">
        <v>1.4</v>
      </c>
      <c r="CW97" s="141">
        <v>1.37</v>
      </c>
      <c r="CX97" s="141">
        <v>1.37</v>
      </c>
    </row>
    <row r="98" spans="1:102" x14ac:dyDescent="0.35">
      <c r="A98" s="153">
        <v>53</v>
      </c>
      <c r="B98" s="82" t="s">
        <v>40</v>
      </c>
      <c r="C98" s="82" t="s">
        <v>40</v>
      </c>
      <c r="D98" s="141">
        <f>IF(Calculator!$D$5&gt;15, Data!BT98,Data!AL98)</f>
        <v>0</v>
      </c>
      <c r="E98" s="141">
        <f>IF(Calculator!$D$5&gt;15, Data!BU98,Data!AM98)</f>
        <v>0</v>
      </c>
      <c r="F98" s="141">
        <f>IF(Calculator!$D$5&gt;15, Data!BV98,Data!AN98)</f>
        <v>0</v>
      </c>
      <c r="G98" s="141">
        <f>IF(Calculator!$D$5&gt;10, Data!BW98,Data!AO98)</f>
        <v>0</v>
      </c>
      <c r="H98" s="141">
        <f>IF(Calculator!$D$5&gt;10, Data!BX98,Data!AP98)</f>
        <v>0</v>
      </c>
      <c r="I98" s="141">
        <f>IF(Calculator!$D$5&gt;10, Data!BY98,Data!AQ98)</f>
        <v>1.37</v>
      </c>
      <c r="J98" s="141">
        <f>IF(Calculator!$D$5&gt;10, Data!BZ98,Data!AR98)</f>
        <v>1.37</v>
      </c>
      <c r="K98" s="141">
        <f>IF(Calculator!$D$5&gt;15, Data!CA98,Data!AS98)</f>
        <v>0</v>
      </c>
      <c r="L98" s="141">
        <f>IF(Calculator!$D$5&gt;15, Data!CB98,Data!AT98)</f>
        <v>0</v>
      </c>
      <c r="M98" s="141">
        <f>IF(Calculator!$D$5&gt;15, Data!CC98,Data!AU98)</f>
        <v>0</v>
      </c>
      <c r="N98" s="141">
        <f>IF(Calculator!$D$5&gt;10, Data!CD98,Data!AV98)</f>
        <v>0</v>
      </c>
      <c r="O98" s="141">
        <f>IF(Calculator!$D$5&gt;10, Data!CE98,Data!AW98)</f>
        <v>0</v>
      </c>
      <c r="P98" s="141">
        <f>IF(Calculator!$D$5&gt;10, Data!CF98,Data!AX98)</f>
        <v>1.37</v>
      </c>
      <c r="Q98" s="141">
        <f>IF(Calculator!$D$5&gt;10, Data!CG98,Data!AY98)</f>
        <v>1.37</v>
      </c>
      <c r="R98" s="141">
        <f>IF(Calculator!$D$5&gt;15, Data!CH98,Data!AZ98)</f>
        <v>0</v>
      </c>
      <c r="S98" s="141">
        <f>IF(Calculator!$D$5&gt;15, Data!CI98,Data!BA98)</f>
        <v>0</v>
      </c>
      <c r="T98" s="141">
        <f>IF(Calculator!$D$5&gt;15, Data!CJ98,Data!BB98)</f>
        <v>0</v>
      </c>
      <c r="U98" s="141">
        <f>IF(Calculator!$D$5&gt;10, Data!CK98,Data!BC98)</f>
        <v>0</v>
      </c>
      <c r="V98" s="141">
        <f>IF(Calculator!$D$5&gt;10, Data!CL98,Data!BD98)</f>
        <v>0</v>
      </c>
      <c r="W98" s="141">
        <f>IF(Calculator!$D$5&gt;10, Data!CM98,Data!BE98)</f>
        <v>1.37</v>
      </c>
      <c r="X98" s="141">
        <f>IF(Calculator!$D$5&gt;10, Data!CN98,Data!BF98)</f>
        <v>1.37</v>
      </c>
      <c r="Y98" s="141">
        <f>IF(Calculator!$D$5&gt;15, Data!CO98,Data!BG98)</f>
        <v>0</v>
      </c>
      <c r="Z98" s="141">
        <f>IF(Calculator!$D$5&gt;15, Data!CP98,Data!BH98)</f>
        <v>0</v>
      </c>
      <c r="AA98" s="141">
        <f>IF(Calculator!$D$5&gt;15, Data!CQ98,Data!BI98)</f>
        <v>0</v>
      </c>
      <c r="AB98" s="141">
        <f>IF(Calculator!$D$5&gt;10, Data!CR98,Data!BJ98)</f>
        <v>0</v>
      </c>
      <c r="AC98" s="141">
        <f>IF(Calculator!$D$5&gt;10, Data!CS98,Data!BK98)</f>
        <v>0</v>
      </c>
      <c r="AD98" s="141">
        <f>IF(Calculator!$D$5&gt;10, Data!CT98,Data!BL98)</f>
        <v>1.37</v>
      </c>
      <c r="AE98" s="141">
        <f>IF(Calculator!$D$5&gt;10, Data!CU98,Data!BM98)</f>
        <v>1.37</v>
      </c>
      <c r="AF98" s="141">
        <f>IF(Calculator!$D$5&gt;10, Data!CV98,Data!BN98)</f>
        <v>1.68</v>
      </c>
      <c r="AG98" s="141">
        <f>IF(Calculator!$D$5&gt;10, Data!CW98,Data!BO98)</f>
        <v>1.37</v>
      </c>
      <c r="AH98" s="141">
        <f>IF(Calculator!$D$5&gt;10, Data!CX98,Data!BP98)</f>
        <v>1.37</v>
      </c>
      <c r="AK98" s="153">
        <v>53</v>
      </c>
      <c r="AL98" s="141"/>
      <c r="AM98" s="141"/>
      <c r="AN98" s="141"/>
      <c r="AO98" s="141"/>
      <c r="AP98" s="141"/>
      <c r="AQ98" s="141">
        <v>1.37</v>
      </c>
      <c r="AR98" s="141">
        <v>1.37</v>
      </c>
      <c r="AS98" s="141"/>
      <c r="AT98" s="141"/>
      <c r="AU98" s="141"/>
      <c r="AV98" s="141"/>
      <c r="AW98" s="141"/>
      <c r="AX98" s="141">
        <v>1.37</v>
      </c>
      <c r="AY98" s="141">
        <v>1.37</v>
      </c>
      <c r="AZ98" s="141"/>
      <c r="BA98" s="141"/>
      <c r="BB98" s="141"/>
      <c r="BC98" s="141"/>
      <c r="BD98" s="141"/>
      <c r="BE98" s="141">
        <v>1.37</v>
      </c>
      <c r="BF98" s="141">
        <v>1.37</v>
      </c>
      <c r="BG98" s="141"/>
      <c r="BH98" s="141"/>
      <c r="BI98" s="141"/>
      <c r="BJ98" s="141"/>
      <c r="BK98" s="141"/>
      <c r="BL98" s="141">
        <v>1.37</v>
      </c>
      <c r="BM98" s="141">
        <v>1.37</v>
      </c>
      <c r="BN98" s="141">
        <v>1.68</v>
      </c>
      <c r="BO98" s="141">
        <v>1.37</v>
      </c>
      <c r="BP98" s="141">
        <v>1.37</v>
      </c>
      <c r="BS98" s="153">
        <v>53</v>
      </c>
      <c r="BT98" s="141"/>
      <c r="BU98" s="141"/>
      <c r="BV98" s="141"/>
      <c r="BW98" s="141"/>
      <c r="BX98" s="141"/>
      <c r="BY98" s="141">
        <v>1.37</v>
      </c>
      <c r="BZ98" s="141">
        <v>1.37</v>
      </c>
      <c r="CA98" s="141"/>
      <c r="CB98" s="141"/>
      <c r="CC98" s="141"/>
      <c r="CD98" s="141"/>
      <c r="CE98" s="141"/>
      <c r="CF98" s="141">
        <v>1.37</v>
      </c>
      <c r="CG98" s="141">
        <v>1.37</v>
      </c>
      <c r="CH98" s="141"/>
      <c r="CI98" s="141"/>
      <c r="CJ98" s="141"/>
      <c r="CK98" s="141"/>
      <c r="CL98" s="141"/>
      <c r="CM98" s="141">
        <v>1.37</v>
      </c>
      <c r="CN98" s="141">
        <v>1.37</v>
      </c>
      <c r="CO98" s="141"/>
      <c r="CP98" s="141"/>
      <c r="CQ98" s="141"/>
      <c r="CR98" s="141"/>
      <c r="CS98" s="141"/>
      <c r="CT98" s="141">
        <v>1.37</v>
      </c>
      <c r="CU98" s="141">
        <v>1.37</v>
      </c>
      <c r="CV98" s="141">
        <v>1.4</v>
      </c>
      <c r="CW98" s="141">
        <v>1.37</v>
      </c>
      <c r="CX98" s="141">
        <v>1.37</v>
      </c>
    </row>
    <row r="99" spans="1:102" x14ac:dyDescent="0.35">
      <c r="A99" s="153">
        <v>54</v>
      </c>
      <c r="B99" s="82" t="s">
        <v>40</v>
      </c>
      <c r="C99" s="82" t="s">
        <v>40</v>
      </c>
      <c r="D99" s="141">
        <f>IF(Calculator!$D$5&gt;15, Data!BT99,Data!AL99)</f>
        <v>0</v>
      </c>
      <c r="E99" s="141">
        <f>IF(Calculator!$D$5&gt;15, Data!BU99,Data!AM99)</f>
        <v>0</v>
      </c>
      <c r="F99" s="141">
        <f>IF(Calculator!$D$5&gt;15, Data!BV99,Data!AN99)</f>
        <v>0</v>
      </c>
      <c r="G99" s="141">
        <f>IF(Calculator!$D$5&gt;10, Data!BW99,Data!AO99)</f>
        <v>0</v>
      </c>
      <c r="H99" s="141">
        <f>IF(Calculator!$D$5&gt;10, Data!BX99,Data!AP99)</f>
        <v>0</v>
      </c>
      <c r="I99" s="141">
        <f>IF(Calculator!$D$5&gt;10, Data!BY99,Data!AQ99)</f>
        <v>1.37</v>
      </c>
      <c r="J99" s="141">
        <f>IF(Calculator!$D$5&gt;10, Data!BZ99,Data!AR99)</f>
        <v>1.37</v>
      </c>
      <c r="K99" s="141">
        <f>IF(Calculator!$D$5&gt;15, Data!CA99,Data!AS99)</f>
        <v>0</v>
      </c>
      <c r="L99" s="141">
        <f>IF(Calculator!$D$5&gt;15, Data!CB99,Data!AT99)</f>
        <v>0</v>
      </c>
      <c r="M99" s="141">
        <f>IF(Calculator!$D$5&gt;15, Data!CC99,Data!AU99)</f>
        <v>0</v>
      </c>
      <c r="N99" s="141">
        <f>IF(Calculator!$D$5&gt;10, Data!CD99,Data!AV99)</f>
        <v>0</v>
      </c>
      <c r="O99" s="141">
        <f>IF(Calculator!$D$5&gt;10, Data!CE99,Data!AW99)</f>
        <v>0</v>
      </c>
      <c r="P99" s="141">
        <f>IF(Calculator!$D$5&gt;10, Data!CF99,Data!AX99)</f>
        <v>1.37</v>
      </c>
      <c r="Q99" s="141">
        <f>IF(Calculator!$D$5&gt;10, Data!CG99,Data!AY99)</f>
        <v>1.37</v>
      </c>
      <c r="R99" s="141">
        <f>IF(Calculator!$D$5&gt;15, Data!CH99,Data!AZ99)</f>
        <v>0</v>
      </c>
      <c r="S99" s="141">
        <f>IF(Calculator!$D$5&gt;15, Data!CI99,Data!BA99)</f>
        <v>0</v>
      </c>
      <c r="T99" s="141">
        <f>IF(Calculator!$D$5&gt;15, Data!CJ99,Data!BB99)</f>
        <v>0</v>
      </c>
      <c r="U99" s="141">
        <f>IF(Calculator!$D$5&gt;10, Data!CK99,Data!BC99)</f>
        <v>0</v>
      </c>
      <c r="V99" s="141">
        <f>IF(Calculator!$D$5&gt;10, Data!CL99,Data!BD99)</f>
        <v>0</v>
      </c>
      <c r="W99" s="141">
        <f>IF(Calculator!$D$5&gt;10, Data!CM99,Data!BE99)</f>
        <v>1.37</v>
      </c>
      <c r="X99" s="141">
        <f>IF(Calculator!$D$5&gt;10, Data!CN99,Data!BF99)</f>
        <v>1.37</v>
      </c>
      <c r="Y99" s="141">
        <f>IF(Calculator!$D$5&gt;15, Data!CO99,Data!BG99)</f>
        <v>0</v>
      </c>
      <c r="Z99" s="141">
        <f>IF(Calculator!$D$5&gt;15, Data!CP99,Data!BH99)</f>
        <v>0</v>
      </c>
      <c r="AA99" s="141">
        <f>IF(Calculator!$D$5&gt;15, Data!CQ99,Data!BI99)</f>
        <v>0</v>
      </c>
      <c r="AB99" s="141">
        <f>IF(Calculator!$D$5&gt;10, Data!CR99,Data!BJ99)</f>
        <v>0</v>
      </c>
      <c r="AC99" s="141">
        <f>IF(Calculator!$D$5&gt;10, Data!CS99,Data!BK99)</f>
        <v>0</v>
      </c>
      <c r="AD99" s="141">
        <f>IF(Calculator!$D$5&gt;10, Data!CT99,Data!BL99)</f>
        <v>1.37</v>
      </c>
      <c r="AE99" s="141">
        <f>IF(Calculator!$D$5&gt;10, Data!CU99,Data!BM99)</f>
        <v>1.37</v>
      </c>
      <c r="AF99" s="141">
        <f>IF(Calculator!$D$5&gt;10, Data!CV99,Data!BN99)</f>
        <v>0</v>
      </c>
      <c r="AG99" s="141">
        <f>IF(Calculator!$D$5&gt;10, Data!CW99,Data!BO99)</f>
        <v>1.37</v>
      </c>
      <c r="AH99" s="141">
        <f>IF(Calculator!$D$5&gt;10, Data!CX99,Data!BP99)</f>
        <v>1.37</v>
      </c>
      <c r="AK99" s="153">
        <v>54</v>
      </c>
      <c r="AL99" s="141"/>
      <c r="AM99" s="141"/>
      <c r="AN99" s="141"/>
      <c r="AO99" s="141"/>
      <c r="AP99" s="141"/>
      <c r="AQ99" s="141">
        <v>1.37</v>
      </c>
      <c r="AR99" s="141">
        <v>1.37</v>
      </c>
      <c r="AS99" s="141"/>
      <c r="AT99" s="141"/>
      <c r="AU99" s="141"/>
      <c r="AV99" s="141"/>
      <c r="AW99" s="141"/>
      <c r="AX99" s="141">
        <v>1.37</v>
      </c>
      <c r="AY99" s="141">
        <v>1.37</v>
      </c>
      <c r="AZ99" s="141"/>
      <c r="BA99" s="141"/>
      <c r="BB99" s="141"/>
      <c r="BC99" s="141"/>
      <c r="BD99" s="141"/>
      <c r="BE99" s="141">
        <v>1.37</v>
      </c>
      <c r="BF99" s="141">
        <v>1.37</v>
      </c>
      <c r="BG99" s="141"/>
      <c r="BH99" s="141"/>
      <c r="BI99" s="141"/>
      <c r="BJ99" s="141"/>
      <c r="BK99" s="141"/>
      <c r="BL99" s="141">
        <v>1.37</v>
      </c>
      <c r="BM99" s="141">
        <v>1.37</v>
      </c>
      <c r="BN99" s="141"/>
      <c r="BO99" s="141">
        <v>1.37</v>
      </c>
      <c r="BP99" s="141">
        <v>1.37</v>
      </c>
      <c r="BS99" s="153">
        <v>54</v>
      </c>
      <c r="BT99" s="141"/>
      <c r="BU99" s="141"/>
      <c r="BV99" s="141"/>
      <c r="BW99" s="141"/>
      <c r="BX99" s="141"/>
      <c r="BY99" s="141">
        <v>1.37</v>
      </c>
      <c r="BZ99" s="141">
        <v>1.37</v>
      </c>
      <c r="CA99" s="141"/>
      <c r="CB99" s="141"/>
      <c r="CC99" s="141"/>
      <c r="CD99" s="141"/>
      <c r="CE99" s="141"/>
      <c r="CF99" s="141">
        <v>1.37</v>
      </c>
      <c r="CG99" s="141">
        <v>1.37</v>
      </c>
      <c r="CH99" s="141"/>
      <c r="CI99" s="141"/>
      <c r="CJ99" s="141"/>
      <c r="CK99" s="141"/>
      <c r="CL99" s="141"/>
      <c r="CM99" s="141">
        <v>1.37</v>
      </c>
      <c r="CN99" s="141">
        <v>1.37</v>
      </c>
      <c r="CO99" s="141"/>
      <c r="CP99" s="141"/>
      <c r="CQ99" s="141"/>
      <c r="CR99" s="141"/>
      <c r="CS99" s="141"/>
      <c r="CT99" s="141">
        <v>1.37</v>
      </c>
      <c r="CU99" s="141">
        <v>1.37</v>
      </c>
      <c r="CV99" s="141"/>
      <c r="CW99" s="141">
        <v>1.37</v>
      </c>
      <c r="CX99" s="141">
        <v>1.37</v>
      </c>
    </row>
    <row r="100" spans="1:102" x14ac:dyDescent="0.35">
      <c r="A100" s="153">
        <v>54.000999999999998</v>
      </c>
      <c r="B100" s="82" t="s">
        <v>40</v>
      </c>
      <c r="C100" s="82" t="s">
        <v>40</v>
      </c>
      <c r="D100" s="141">
        <f>IF(Calculator!$D$5&gt;15, Data!BT100,Data!AL100)</f>
        <v>0</v>
      </c>
      <c r="E100" s="141">
        <f>IF(Calculator!$D$5&gt;15, Data!BU100,Data!AM100)</f>
        <v>0</v>
      </c>
      <c r="F100" s="141">
        <f>IF(Calculator!$D$5&gt;15, Data!BV100,Data!AN100)</f>
        <v>0</v>
      </c>
      <c r="G100" s="141">
        <f>IF(Calculator!$D$5&gt;10, Data!BW100,Data!AO100)</f>
        <v>0</v>
      </c>
      <c r="H100" s="141">
        <f>IF(Calculator!$D$5&gt;10, Data!BX100,Data!AP100)</f>
        <v>0</v>
      </c>
      <c r="I100" s="141">
        <f>IF(Calculator!$D$5&gt;10, Data!BY100,Data!AQ100)</f>
        <v>0</v>
      </c>
      <c r="J100" s="141">
        <f>IF(Calculator!$D$5&gt;10, Data!BZ100,Data!AR100)</f>
        <v>1.41</v>
      </c>
      <c r="K100" s="141">
        <f>IF(Calculator!$D$5&gt;15, Data!CA100,Data!AS100)</f>
        <v>0</v>
      </c>
      <c r="L100" s="141">
        <f>IF(Calculator!$D$5&gt;15, Data!CB100,Data!AT100)</f>
        <v>0</v>
      </c>
      <c r="M100" s="141">
        <f>IF(Calculator!$D$5&gt;15, Data!CC100,Data!AU100)</f>
        <v>0</v>
      </c>
      <c r="N100" s="141">
        <f>IF(Calculator!$D$5&gt;10, Data!CD100,Data!AV100)</f>
        <v>0</v>
      </c>
      <c r="O100" s="141">
        <f>IF(Calculator!$D$5&gt;10, Data!CE100,Data!AW100)</f>
        <v>0</v>
      </c>
      <c r="P100" s="141">
        <f>IF(Calculator!$D$5&gt;10, Data!CF100,Data!AX100)</f>
        <v>0</v>
      </c>
      <c r="Q100" s="141">
        <f>IF(Calculator!$D$5&gt;10, Data!CG100,Data!AY100)</f>
        <v>1.41</v>
      </c>
      <c r="R100" s="141">
        <f>IF(Calculator!$D$5&gt;15, Data!CH100,Data!AZ100)</f>
        <v>0</v>
      </c>
      <c r="S100" s="141">
        <f>IF(Calculator!$D$5&gt;15, Data!CI100,Data!BA100)</f>
        <v>0</v>
      </c>
      <c r="T100" s="141">
        <f>IF(Calculator!$D$5&gt;15, Data!CJ100,Data!BB100)</f>
        <v>0</v>
      </c>
      <c r="U100" s="141">
        <f>IF(Calculator!$D$5&gt;10, Data!CK100,Data!BC100)</f>
        <v>0</v>
      </c>
      <c r="V100" s="141">
        <f>IF(Calculator!$D$5&gt;10, Data!CL100,Data!BD100)</f>
        <v>0</v>
      </c>
      <c r="W100" s="141">
        <f>IF(Calculator!$D$5&gt;10, Data!CM100,Data!BE100)</f>
        <v>0</v>
      </c>
      <c r="X100" s="141">
        <f>IF(Calculator!$D$5&gt;10, Data!CN100,Data!BF100)</f>
        <v>1.41</v>
      </c>
      <c r="Y100" s="141">
        <f>IF(Calculator!$D$5&gt;15, Data!CO100,Data!BG100)</f>
        <v>0</v>
      </c>
      <c r="Z100" s="141">
        <f>IF(Calculator!$D$5&gt;15, Data!CP100,Data!BH100)</f>
        <v>0</v>
      </c>
      <c r="AA100" s="141">
        <f>IF(Calculator!$D$5&gt;15, Data!CQ100,Data!BI100)</f>
        <v>0</v>
      </c>
      <c r="AB100" s="141">
        <f>IF(Calculator!$D$5&gt;10, Data!CR100,Data!BJ100)</f>
        <v>0</v>
      </c>
      <c r="AC100" s="141">
        <f>IF(Calculator!$D$5&gt;10, Data!CS100,Data!BK100)</f>
        <v>0</v>
      </c>
      <c r="AD100" s="141">
        <f>IF(Calculator!$D$5&gt;10, Data!CT100,Data!BL100)</f>
        <v>0</v>
      </c>
      <c r="AE100" s="141">
        <f>IF(Calculator!$D$5&gt;10, Data!CU100,Data!BM100)</f>
        <v>1.41</v>
      </c>
      <c r="AF100" s="141">
        <f>IF(Calculator!$D$5&gt;10, Data!CV100,Data!BN100)</f>
        <v>0</v>
      </c>
      <c r="AG100" s="141">
        <f>IF(Calculator!$D$5&gt;10, Data!CW100,Data!BO100)</f>
        <v>0</v>
      </c>
      <c r="AH100" s="141">
        <f>IF(Calculator!$D$5&gt;10, Data!CX100,Data!BP100)</f>
        <v>1.41</v>
      </c>
      <c r="AK100" s="153">
        <v>54.000999999999998</v>
      </c>
      <c r="AL100" s="141"/>
      <c r="AM100" s="141"/>
      <c r="AN100" s="141"/>
      <c r="AO100" s="141"/>
      <c r="AP100" s="141"/>
      <c r="AQ100" s="141"/>
      <c r="AR100" s="141">
        <v>1.41</v>
      </c>
      <c r="AS100" s="141"/>
      <c r="AT100" s="141"/>
      <c r="AU100" s="141"/>
      <c r="AV100" s="141"/>
      <c r="AW100" s="141"/>
      <c r="AX100" s="141"/>
      <c r="AY100" s="141">
        <v>1.41</v>
      </c>
      <c r="AZ100" s="141"/>
      <c r="BA100" s="141"/>
      <c r="BB100" s="141"/>
      <c r="BC100" s="141"/>
      <c r="BD100" s="141"/>
      <c r="BE100" s="141"/>
      <c r="BF100" s="141">
        <v>1.41</v>
      </c>
      <c r="BG100" s="141"/>
      <c r="BH100" s="141"/>
      <c r="BI100" s="141"/>
      <c r="BJ100" s="141"/>
      <c r="BK100" s="141"/>
      <c r="BL100" s="141"/>
      <c r="BM100" s="141">
        <v>1.41</v>
      </c>
      <c r="BN100" s="141"/>
      <c r="BO100" s="141"/>
      <c r="BP100" s="141">
        <v>1.41</v>
      </c>
      <c r="BS100" s="153">
        <v>54.000999999999998</v>
      </c>
      <c r="BT100" s="141"/>
      <c r="BU100" s="141"/>
      <c r="BV100" s="141"/>
      <c r="BW100" s="141"/>
      <c r="BX100" s="141"/>
      <c r="BY100" s="141"/>
      <c r="BZ100" s="141">
        <v>1.41</v>
      </c>
      <c r="CA100" s="141"/>
      <c r="CB100" s="141"/>
      <c r="CC100" s="141"/>
      <c r="CD100" s="141"/>
      <c r="CE100" s="141"/>
      <c r="CF100" s="141"/>
      <c r="CG100" s="141">
        <v>1.41</v>
      </c>
      <c r="CH100" s="141"/>
      <c r="CI100" s="141"/>
      <c r="CJ100" s="141"/>
      <c r="CK100" s="141"/>
      <c r="CL100" s="141"/>
      <c r="CM100" s="141"/>
      <c r="CN100" s="141">
        <v>1.41</v>
      </c>
      <c r="CO100" s="141"/>
      <c r="CP100" s="141"/>
      <c r="CQ100" s="141"/>
      <c r="CR100" s="141"/>
      <c r="CS100" s="141"/>
      <c r="CT100" s="141"/>
      <c r="CU100" s="141">
        <v>1.41</v>
      </c>
      <c r="CV100" s="141"/>
      <c r="CW100" s="141"/>
      <c r="CX100" s="141">
        <v>1.41</v>
      </c>
    </row>
    <row r="101" spans="1:102" x14ac:dyDescent="0.35">
      <c r="A101" s="153">
        <v>60</v>
      </c>
      <c r="B101" s="82" t="s">
        <v>40</v>
      </c>
      <c r="C101" s="82" t="s">
        <v>40</v>
      </c>
      <c r="D101" s="141">
        <f>IF(Calculator!$D$5&gt;15, Data!BT101,Data!AL101)</f>
        <v>0</v>
      </c>
      <c r="E101" s="141">
        <f>IF(Calculator!$D$5&gt;15, Data!BU101,Data!AM101)</f>
        <v>0</v>
      </c>
      <c r="F101" s="141">
        <f>IF(Calculator!$D$5&gt;15, Data!BV101,Data!AN101)</f>
        <v>0</v>
      </c>
      <c r="G101" s="141">
        <f>IF(Calculator!$D$5&gt;10, Data!BW101,Data!AO101)</f>
        <v>0</v>
      </c>
      <c r="H101" s="141">
        <f>IF(Calculator!$D$5&gt;10, Data!BX101,Data!AP101)</f>
        <v>0</v>
      </c>
      <c r="I101" s="141">
        <f>IF(Calculator!$D$5&gt;10, Data!BY101,Data!AQ101)</f>
        <v>0</v>
      </c>
      <c r="J101" s="141">
        <f>IF(Calculator!$D$5&gt;10, Data!BZ101,Data!AR101)</f>
        <v>1.41</v>
      </c>
      <c r="K101" s="141">
        <f>IF(Calculator!$D$5&gt;15, Data!CA101,Data!AS101)</f>
        <v>0</v>
      </c>
      <c r="L101" s="141">
        <f>IF(Calculator!$D$5&gt;15, Data!CB101,Data!AT101)</f>
        <v>0</v>
      </c>
      <c r="M101" s="141">
        <f>IF(Calculator!$D$5&gt;15, Data!CC101,Data!AU101)</f>
        <v>0</v>
      </c>
      <c r="N101" s="141">
        <f>IF(Calculator!$D$5&gt;10, Data!CD101,Data!AV101)</f>
        <v>0</v>
      </c>
      <c r="O101" s="141">
        <f>IF(Calculator!$D$5&gt;10, Data!CE101,Data!AW101)</f>
        <v>0</v>
      </c>
      <c r="P101" s="141">
        <f>IF(Calculator!$D$5&gt;10, Data!CF101,Data!AX101)</f>
        <v>0</v>
      </c>
      <c r="Q101" s="141">
        <f>IF(Calculator!$D$5&gt;10, Data!CG101,Data!AY101)</f>
        <v>1.41</v>
      </c>
      <c r="R101" s="141">
        <f>IF(Calculator!$D$5&gt;15, Data!CH101,Data!AZ101)</f>
        <v>0</v>
      </c>
      <c r="S101" s="141">
        <f>IF(Calculator!$D$5&gt;15, Data!CI101,Data!BA101)</f>
        <v>0</v>
      </c>
      <c r="T101" s="141">
        <f>IF(Calculator!$D$5&gt;15, Data!CJ101,Data!BB101)</f>
        <v>0</v>
      </c>
      <c r="U101" s="141">
        <f>IF(Calculator!$D$5&gt;10, Data!CK101,Data!BC101)</f>
        <v>0</v>
      </c>
      <c r="V101" s="141">
        <f>IF(Calculator!$D$5&gt;10, Data!CL101,Data!BD101)</f>
        <v>0</v>
      </c>
      <c r="W101" s="141">
        <f>IF(Calculator!$D$5&gt;10, Data!CM101,Data!BE101)</f>
        <v>0</v>
      </c>
      <c r="X101" s="141">
        <f>IF(Calculator!$D$5&gt;10, Data!CN101,Data!BF101)</f>
        <v>1.41</v>
      </c>
      <c r="Y101" s="141">
        <f>IF(Calculator!$D$5&gt;15, Data!CO101,Data!BG101)</f>
        <v>0</v>
      </c>
      <c r="Z101" s="141">
        <f>IF(Calculator!$D$5&gt;15, Data!CP101,Data!BH101)</f>
        <v>0</v>
      </c>
      <c r="AA101" s="141">
        <f>IF(Calculator!$D$5&gt;15, Data!CQ101,Data!BI101)</f>
        <v>0</v>
      </c>
      <c r="AB101" s="141">
        <f>IF(Calculator!$D$5&gt;10, Data!CR101,Data!BJ101)</f>
        <v>0</v>
      </c>
      <c r="AC101" s="141">
        <f>IF(Calculator!$D$5&gt;10, Data!CS101,Data!BK101)</f>
        <v>0</v>
      </c>
      <c r="AD101" s="141">
        <f>IF(Calculator!$D$5&gt;10, Data!CT101,Data!BL101)</f>
        <v>0</v>
      </c>
      <c r="AE101" s="141">
        <f>IF(Calculator!$D$5&gt;10, Data!CU101,Data!BM101)</f>
        <v>1.41</v>
      </c>
      <c r="AF101" s="141">
        <f>IF(Calculator!$D$5&gt;10, Data!CV101,Data!BN101)</f>
        <v>0</v>
      </c>
      <c r="AG101" s="141">
        <f>IF(Calculator!$D$5&gt;10, Data!CW101,Data!BO101)</f>
        <v>0</v>
      </c>
      <c r="AH101" s="141">
        <f>IF(Calculator!$D$5&gt;10, Data!CX101,Data!BP101)</f>
        <v>1.41</v>
      </c>
      <c r="AK101" s="153">
        <v>60</v>
      </c>
      <c r="AL101" s="141"/>
      <c r="AM101" s="141"/>
      <c r="AN101" s="141"/>
      <c r="AO101" s="141"/>
      <c r="AP101" s="141"/>
      <c r="AQ101" s="141"/>
      <c r="AR101" s="141">
        <v>1.41</v>
      </c>
      <c r="AS101" s="141"/>
      <c r="AT101" s="141"/>
      <c r="AU101" s="141"/>
      <c r="AV101" s="141"/>
      <c r="AW101" s="141"/>
      <c r="AX101" s="141"/>
      <c r="AY101" s="141">
        <v>1.41</v>
      </c>
      <c r="AZ101" s="141"/>
      <c r="BA101" s="141"/>
      <c r="BB101" s="141"/>
      <c r="BC101" s="141"/>
      <c r="BD101" s="141"/>
      <c r="BE101" s="141"/>
      <c r="BF101" s="141">
        <v>1.41</v>
      </c>
      <c r="BG101" s="141"/>
      <c r="BH101" s="141"/>
      <c r="BI101" s="141"/>
      <c r="BJ101" s="141"/>
      <c r="BK101" s="141"/>
      <c r="BL101" s="141"/>
      <c r="BM101" s="141">
        <v>1.41</v>
      </c>
      <c r="BN101" s="141"/>
      <c r="BO101" s="141"/>
      <c r="BP101" s="141">
        <v>1.41</v>
      </c>
      <c r="BS101" s="153">
        <v>60</v>
      </c>
      <c r="BT101" s="141"/>
      <c r="BU101" s="141"/>
      <c r="BV101" s="141"/>
      <c r="BW101" s="141"/>
      <c r="BX101" s="141"/>
      <c r="BY101" s="141"/>
      <c r="BZ101" s="141">
        <v>1.41</v>
      </c>
      <c r="CA101" s="141"/>
      <c r="CB101" s="141"/>
      <c r="CC101" s="141"/>
      <c r="CD101" s="141"/>
      <c r="CE101" s="141"/>
      <c r="CF101" s="141"/>
      <c r="CG101" s="141">
        <v>1.41</v>
      </c>
      <c r="CH101" s="141"/>
      <c r="CI101" s="141"/>
      <c r="CJ101" s="141"/>
      <c r="CK101" s="141"/>
      <c r="CL101" s="141"/>
      <c r="CM101" s="141"/>
      <c r="CN101" s="141">
        <v>1.41</v>
      </c>
      <c r="CO101" s="141"/>
      <c r="CP101" s="141"/>
      <c r="CQ101" s="141"/>
      <c r="CR101" s="141"/>
      <c r="CS101" s="141"/>
      <c r="CT101" s="141"/>
      <c r="CU101" s="141">
        <v>1.41</v>
      </c>
      <c r="CV101" s="141"/>
      <c r="CW101" s="141"/>
      <c r="CX101" s="141">
        <v>1.41</v>
      </c>
    </row>
    <row r="102" spans="1:102" x14ac:dyDescent="0.35">
      <c r="A102" s="153">
        <v>60.000999999999998</v>
      </c>
      <c r="B102" s="82" t="s">
        <v>40</v>
      </c>
      <c r="C102" s="82" t="s">
        <v>40</v>
      </c>
      <c r="D102" s="141">
        <f>IF(Calculator!$D$5&gt;15, Data!BT102,Data!AL102)</f>
        <v>0</v>
      </c>
      <c r="E102" s="141">
        <f>IF(Calculator!$D$5&gt;15, Data!BU102,Data!AM102)</f>
        <v>0</v>
      </c>
      <c r="F102" s="141">
        <f>IF(Calculator!$D$5&gt;15, Data!BV102,Data!AN102)</f>
        <v>0</v>
      </c>
      <c r="G102" s="141">
        <f>IF(Calculator!$D$5&gt;10, Data!BW102,Data!AO102)</f>
        <v>0</v>
      </c>
      <c r="H102" s="141">
        <f>IF(Calculator!$D$5&gt;10, Data!BX102,Data!AP102)</f>
        <v>0</v>
      </c>
      <c r="I102" s="141">
        <f>IF(Calculator!$D$5&gt;10, Data!BY102,Data!AQ102)</f>
        <v>0</v>
      </c>
      <c r="J102" s="141">
        <f>IF(Calculator!$D$5&gt;10, Data!BZ102,Data!AR102)</f>
        <v>1.63</v>
      </c>
      <c r="K102" s="141">
        <f>IF(Calculator!$D$5&gt;15, Data!CA102,Data!AS102)</f>
        <v>0</v>
      </c>
      <c r="L102" s="141">
        <f>IF(Calculator!$D$5&gt;15, Data!CB102,Data!AT102)</f>
        <v>0</v>
      </c>
      <c r="M102" s="141">
        <f>IF(Calculator!$D$5&gt;15, Data!CC102,Data!AU102)</f>
        <v>0</v>
      </c>
      <c r="N102" s="141">
        <f>IF(Calculator!$D$5&gt;10, Data!CD102,Data!AV102)</f>
        <v>0</v>
      </c>
      <c r="O102" s="141">
        <f>IF(Calculator!$D$5&gt;10, Data!CE102,Data!AW102)</f>
        <v>0</v>
      </c>
      <c r="P102" s="141">
        <f>IF(Calculator!$D$5&gt;10, Data!CF102,Data!AX102)</f>
        <v>0</v>
      </c>
      <c r="Q102" s="141">
        <f>IF(Calculator!$D$5&gt;10, Data!CG102,Data!AY102)</f>
        <v>1.63</v>
      </c>
      <c r="R102" s="141">
        <f>IF(Calculator!$D$5&gt;15, Data!CH102,Data!AZ102)</f>
        <v>0</v>
      </c>
      <c r="S102" s="141">
        <f>IF(Calculator!$D$5&gt;15, Data!CI102,Data!BA102)</f>
        <v>0</v>
      </c>
      <c r="T102" s="141">
        <f>IF(Calculator!$D$5&gt;15, Data!CJ102,Data!BB102)</f>
        <v>0</v>
      </c>
      <c r="U102" s="141">
        <f>IF(Calculator!$D$5&gt;10, Data!CK102,Data!BC102)</f>
        <v>0</v>
      </c>
      <c r="V102" s="141">
        <f>IF(Calculator!$D$5&gt;10, Data!CL102,Data!BD102)</f>
        <v>0</v>
      </c>
      <c r="W102" s="141">
        <f>IF(Calculator!$D$5&gt;10, Data!CM102,Data!BE102)</f>
        <v>0</v>
      </c>
      <c r="X102" s="141">
        <f>IF(Calculator!$D$5&gt;10, Data!CN102,Data!BF102)</f>
        <v>1.63</v>
      </c>
      <c r="Y102" s="141">
        <f>IF(Calculator!$D$5&gt;15, Data!CO102,Data!BG102)</f>
        <v>0</v>
      </c>
      <c r="Z102" s="141">
        <f>IF(Calculator!$D$5&gt;15, Data!CP102,Data!BH102)</f>
        <v>0</v>
      </c>
      <c r="AA102" s="141">
        <f>IF(Calculator!$D$5&gt;15, Data!CQ102,Data!BI102)</f>
        <v>0</v>
      </c>
      <c r="AB102" s="141">
        <f>IF(Calculator!$D$5&gt;10, Data!CR102,Data!BJ102)</f>
        <v>0</v>
      </c>
      <c r="AC102" s="141">
        <f>IF(Calculator!$D$5&gt;10, Data!CS102,Data!BK102)</f>
        <v>0</v>
      </c>
      <c r="AD102" s="141">
        <f>IF(Calculator!$D$5&gt;10, Data!CT102,Data!BL102)</f>
        <v>0</v>
      </c>
      <c r="AE102" s="141">
        <f>IF(Calculator!$D$5&gt;10, Data!CU102,Data!BM102)</f>
        <v>1.63</v>
      </c>
      <c r="AF102" s="141">
        <f>IF(Calculator!$D$5&gt;10, Data!CV102,Data!BN102)</f>
        <v>0</v>
      </c>
      <c r="AG102" s="141">
        <f>IF(Calculator!$D$5&gt;10, Data!CW102,Data!BO102)</f>
        <v>0</v>
      </c>
      <c r="AH102" s="141">
        <f>IF(Calculator!$D$5&gt;10, Data!CX102,Data!BP102)</f>
        <v>1.63</v>
      </c>
      <c r="AK102" s="153">
        <v>60.000999999999998</v>
      </c>
      <c r="AL102" s="141"/>
      <c r="AM102" s="141"/>
      <c r="AN102" s="141"/>
      <c r="AO102" s="141"/>
      <c r="AP102" s="141"/>
      <c r="AQ102" s="141"/>
      <c r="AR102" s="141">
        <v>1.63</v>
      </c>
      <c r="AS102" s="141"/>
      <c r="AT102" s="141"/>
      <c r="AU102" s="141"/>
      <c r="AV102" s="141"/>
      <c r="AW102" s="141"/>
      <c r="AX102" s="141"/>
      <c r="AY102" s="141">
        <v>1.63</v>
      </c>
      <c r="AZ102" s="141"/>
      <c r="BA102" s="141"/>
      <c r="BB102" s="141"/>
      <c r="BC102" s="141"/>
      <c r="BD102" s="141"/>
      <c r="BE102" s="141"/>
      <c r="BF102" s="141">
        <v>1.63</v>
      </c>
      <c r="BG102" s="141"/>
      <c r="BH102" s="141"/>
      <c r="BI102" s="141"/>
      <c r="BJ102" s="141"/>
      <c r="BK102" s="141"/>
      <c r="BL102" s="141"/>
      <c r="BM102" s="141">
        <v>1.63</v>
      </c>
      <c r="BN102" s="141"/>
      <c r="BO102" s="141"/>
      <c r="BP102" s="141">
        <v>1.63</v>
      </c>
      <c r="BS102" s="153">
        <v>60.000999999999998</v>
      </c>
      <c r="BT102" s="141"/>
      <c r="BU102" s="141"/>
      <c r="BV102" s="141"/>
      <c r="BW102" s="141"/>
      <c r="BX102" s="141"/>
      <c r="BY102" s="141"/>
      <c r="BZ102" s="141">
        <v>1.63</v>
      </c>
      <c r="CA102" s="141"/>
      <c r="CB102" s="141"/>
      <c r="CC102" s="141"/>
      <c r="CD102" s="141"/>
      <c r="CE102" s="141"/>
      <c r="CF102" s="141"/>
      <c r="CG102" s="141">
        <v>1.63</v>
      </c>
      <c r="CH102" s="141"/>
      <c r="CI102" s="141"/>
      <c r="CJ102" s="141"/>
      <c r="CK102" s="141"/>
      <c r="CL102" s="141"/>
      <c r="CM102" s="141"/>
      <c r="CN102" s="141">
        <v>1.63</v>
      </c>
      <c r="CO102" s="141"/>
      <c r="CP102" s="141"/>
      <c r="CQ102" s="141"/>
      <c r="CR102" s="141"/>
      <c r="CS102" s="141"/>
      <c r="CT102" s="141"/>
      <c r="CU102" s="141">
        <v>1.63</v>
      </c>
      <c r="CV102" s="141"/>
      <c r="CW102" s="141"/>
      <c r="CX102" s="141">
        <v>1.63</v>
      </c>
    </row>
    <row r="103" spans="1:102" x14ac:dyDescent="0.35">
      <c r="A103" s="153">
        <v>67</v>
      </c>
      <c r="B103" s="82" t="s">
        <v>40</v>
      </c>
      <c r="C103" s="82" t="s">
        <v>40</v>
      </c>
      <c r="D103" s="141">
        <f>IF(Calculator!$D$5&gt;15, Data!BT103,Data!AL103)</f>
        <v>0</v>
      </c>
      <c r="E103" s="141">
        <f>IF(Calculator!$D$5&gt;15, Data!BU103,Data!AM103)</f>
        <v>0</v>
      </c>
      <c r="F103" s="141">
        <f>IF(Calculator!$D$5&gt;15, Data!BV103,Data!AN103)</f>
        <v>0</v>
      </c>
      <c r="G103" s="141">
        <f>IF(Calculator!$D$5&gt;10, Data!BW103,Data!AO103)</f>
        <v>0</v>
      </c>
      <c r="H103" s="141">
        <f>IF(Calculator!$D$5&gt;10, Data!BX103,Data!AP103)</f>
        <v>0</v>
      </c>
      <c r="I103" s="141">
        <f>IF(Calculator!$D$5&gt;10, Data!BY103,Data!AQ103)</f>
        <v>0</v>
      </c>
      <c r="J103" s="141">
        <f>IF(Calculator!$D$5&gt;10, Data!BZ103,Data!AR103)</f>
        <v>1.63</v>
      </c>
      <c r="K103" s="141">
        <f>IF(Calculator!$D$5&gt;15, Data!CA103,Data!AS103)</f>
        <v>0</v>
      </c>
      <c r="L103" s="141">
        <f>IF(Calculator!$D$5&gt;15, Data!CB103,Data!AT103)</f>
        <v>0</v>
      </c>
      <c r="M103" s="141">
        <f>IF(Calculator!$D$5&gt;15, Data!CC103,Data!AU103)</f>
        <v>0</v>
      </c>
      <c r="N103" s="141">
        <f>IF(Calculator!$D$5&gt;10, Data!CD103,Data!AV103)</f>
        <v>0</v>
      </c>
      <c r="O103" s="141">
        <f>IF(Calculator!$D$5&gt;10, Data!CE103,Data!AW103)</f>
        <v>0</v>
      </c>
      <c r="P103" s="141">
        <f>IF(Calculator!$D$5&gt;10, Data!CF103,Data!AX103)</f>
        <v>0</v>
      </c>
      <c r="Q103" s="141">
        <f>IF(Calculator!$D$5&gt;10, Data!CG103,Data!AY103)</f>
        <v>1.63</v>
      </c>
      <c r="R103" s="141">
        <f>IF(Calculator!$D$5&gt;15, Data!CH103,Data!AZ103)</f>
        <v>0</v>
      </c>
      <c r="S103" s="141">
        <f>IF(Calculator!$D$5&gt;15, Data!CI103,Data!BA103)</f>
        <v>0</v>
      </c>
      <c r="T103" s="141">
        <f>IF(Calculator!$D$5&gt;15, Data!CJ103,Data!BB103)</f>
        <v>0</v>
      </c>
      <c r="U103" s="141">
        <f>IF(Calculator!$D$5&gt;10, Data!CK103,Data!BC103)</f>
        <v>0</v>
      </c>
      <c r="V103" s="141">
        <f>IF(Calculator!$D$5&gt;10, Data!CL103,Data!BD103)</f>
        <v>0</v>
      </c>
      <c r="W103" s="141">
        <f>IF(Calculator!$D$5&gt;10, Data!CM103,Data!BE103)</f>
        <v>0</v>
      </c>
      <c r="X103" s="141">
        <f>IF(Calculator!$D$5&gt;10, Data!CN103,Data!BF103)</f>
        <v>1.63</v>
      </c>
      <c r="Y103" s="141">
        <f>IF(Calculator!$D$5&gt;15, Data!CO103,Data!BG103)</f>
        <v>0</v>
      </c>
      <c r="Z103" s="141">
        <f>IF(Calculator!$D$5&gt;15, Data!CP103,Data!BH103)</f>
        <v>0</v>
      </c>
      <c r="AA103" s="141">
        <f>IF(Calculator!$D$5&gt;15, Data!CQ103,Data!BI103)</f>
        <v>0</v>
      </c>
      <c r="AB103" s="141">
        <f>IF(Calculator!$D$5&gt;10, Data!CR103,Data!BJ103)</f>
        <v>0</v>
      </c>
      <c r="AC103" s="141">
        <f>IF(Calculator!$D$5&gt;10, Data!CS103,Data!BK103)</f>
        <v>0</v>
      </c>
      <c r="AD103" s="141">
        <f>IF(Calculator!$D$5&gt;10, Data!CT103,Data!BL103)</f>
        <v>0</v>
      </c>
      <c r="AE103" s="141">
        <f>IF(Calculator!$D$5&gt;10, Data!CU103,Data!BM103)</f>
        <v>1.63</v>
      </c>
      <c r="AF103" s="141">
        <f>IF(Calculator!$D$5&gt;10, Data!CV103,Data!BN103)</f>
        <v>0</v>
      </c>
      <c r="AG103" s="141">
        <f>IF(Calculator!$D$5&gt;10, Data!CW103,Data!BO103)</f>
        <v>0</v>
      </c>
      <c r="AH103" s="141">
        <f>IF(Calculator!$D$5&gt;10, Data!CX103,Data!BP103)</f>
        <v>1.63</v>
      </c>
      <c r="AK103" s="153">
        <v>67</v>
      </c>
      <c r="AL103" s="141"/>
      <c r="AM103" s="141"/>
      <c r="AN103" s="141"/>
      <c r="AO103" s="141"/>
      <c r="AP103" s="141"/>
      <c r="AQ103" s="141"/>
      <c r="AR103" s="141">
        <v>1.63</v>
      </c>
      <c r="AS103" s="141"/>
      <c r="AT103" s="141"/>
      <c r="AU103" s="141"/>
      <c r="AV103" s="141"/>
      <c r="AW103" s="141"/>
      <c r="AX103" s="141"/>
      <c r="AY103" s="141">
        <v>1.63</v>
      </c>
      <c r="AZ103" s="141"/>
      <c r="BA103" s="141"/>
      <c r="BB103" s="141"/>
      <c r="BC103" s="141"/>
      <c r="BD103" s="141"/>
      <c r="BE103" s="141"/>
      <c r="BF103" s="141">
        <v>1.63</v>
      </c>
      <c r="BG103" s="141"/>
      <c r="BH103" s="141"/>
      <c r="BI103" s="141"/>
      <c r="BJ103" s="141"/>
      <c r="BK103" s="141"/>
      <c r="BL103" s="141"/>
      <c r="BM103" s="141">
        <v>1.63</v>
      </c>
      <c r="BN103" s="141"/>
      <c r="BO103" s="141"/>
      <c r="BP103" s="141">
        <v>1.63</v>
      </c>
      <c r="BS103" s="153">
        <v>67</v>
      </c>
      <c r="BT103" s="141"/>
      <c r="BU103" s="141"/>
      <c r="BV103" s="141"/>
      <c r="BW103" s="141"/>
      <c r="BX103" s="141"/>
      <c r="BY103" s="141"/>
      <c r="BZ103" s="141">
        <v>1.63</v>
      </c>
      <c r="CA103" s="141"/>
      <c r="CB103" s="141"/>
      <c r="CC103" s="141"/>
      <c r="CD103" s="141"/>
      <c r="CE103" s="141"/>
      <c r="CF103" s="141"/>
      <c r="CG103" s="141">
        <v>1.63</v>
      </c>
      <c r="CH103" s="141"/>
      <c r="CI103" s="141"/>
      <c r="CJ103" s="141"/>
      <c r="CK103" s="141"/>
      <c r="CL103" s="141"/>
      <c r="CM103" s="141"/>
      <c r="CN103" s="141">
        <v>1.63</v>
      </c>
      <c r="CO103" s="141"/>
      <c r="CP103" s="141"/>
      <c r="CQ103" s="141"/>
      <c r="CR103" s="141"/>
      <c r="CS103" s="141"/>
      <c r="CT103" s="141"/>
      <c r="CU103" s="141">
        <v>1.63</v>
      </c>
      <c r="CV103" s="141"/>
      <c r="CW103" s="141"/>
      <c r="CX103" s="141">
        <v>1.63</v>
      </c>
    </row>
    <row r="104" spans="1:102" x14ac:dyDescent="0.35">
      <c r="A104" s="153">
        <v>67.001000000000005</v>
      </c>
      <c r="B104" s="82" t="s">
        <v>40</v>
      </c>
      <c r="C104" s="82" t="s">
        <v>40</v>
      </c>
      <c r="D104" s="141">
        <f>IF(Calculator!$D$5&gt;15, Data!BT104,Data!AL104)</f>
        <v>0</v>
      </c>
      <c r="E104" s="141">
        <f>IF(Calculator!$D$5&gt;15, Data!BU104,Data!AM104)</f>
        <v>0</v>
      </c>
      <c r="F104" s="141">
        <f>IF(Calculator!$D$5&gt;15, Data!BV104,Data!AN104)</f>
        <v>0</v>
      </c>
      <c r="G104" s="141">
        <f>IF(Calculator!$D$5&gt;10, Data!BW104,Data!AO104)</f>
        <v>0</v>
      </c>
      <c r="H104" s="141">
        <f>IF(Calculator!$D$5&gt;10, Data!BX104,Data!AP104)</f>
        <v>0</v>
      </c>
      <c r="I104" s="141">
        <f>IF(Calculator!$D$5&gt;10, Data!BY104,Data!AQ104)</f>
        <v>0</v>
      </c>
      <c r="J104" s="141">
        <f>IF(Calculator!$D$5&gt;10, Data!BZ104,Data!AR104)</f>
        <v>2.23</v>
      </c>
      <c r="K104" s="141">
        <f>IF(Calculator!$D$5&gt;15, Data!CA104,Data!AS104)</f>
        <v>0</v>
      </c>
      <c r="L104" s="141">
        <f>IF(Calculator!$D$5&gt;15, Data!CB104,Data!AT104)</f>
        <v>0</v>
      </c>
      <c r="M104" s="141">
        <f>IF(Calculator!$D$5&gt;15, Data!CC104,Data!AU104)</f>
        <v>0</v>
      </c>
      <c r="N104" s="141">
        <f>IF(Calculator!$D$5&gt;10, Data!CD104,Data!AV104)</f>
        <v>0</v>
      </c>
      <c r="O104" s="141">
        <f>IF(Calculator!$D$5&gt;10, Data!CE104,Data!AW104)</f>
        <v>0</v>
      </c>
      <c r="P104" s="141">
        <f>IF(Calculator!$D$5&gt;10, Data!CF104,Data!AX104)</f>
        <v>0</v>
      </c>
      <c r="Q104" s="141">
        <f>IF(Calculator!$D$5&gt;10, Data!CG104,Data!AY104)</f>
        <v>2.23</v>
      </c>
      <c r="R104" s="141">
        <f>IF(Calculator!$D$5&gt;15, Data!CH104,Data!AZ104)</f>
        <v>0</v>
      </c>
      <c r="S104" s="141">
        <f>IF(Calculator!$D$5&gt;15, Data!CI104,Data!BA104)</f>
        <v>0</v>
      </c>
      <c r="T104" s="141">
        <f>IF(Calculator!$D$5&gt;15, Data!CJ104,Data!BB104)</f>
        <v>0</v>
      </c>
      <c r="U104" s="141">
        <f>IF(Calculator!$D$5&gt;10, Data!CK104,Data!BC104)</f>
        <v>0</v>
      </c>
      <c r="V104" s="141">
        <f>IF(Calculator!$D$5&gt;10, Data!CL104,Data!BD104)</f>
        <v>0</v>
      </c>
      <c r="W104" s="141">
        <f>IF(Calculator!$D$5&gt;10, Data!CM104,Data!BE104)</f>
        <v>0</v>
      </c>
      <c r="X104" s="141">
        <f>IF(Calculator!$D$5&gt;10, Data!CN104,Data!BF104)</f>
        <v>2.23</v>
      </c>
      <c r="Y104" s="141">
        <f>IF(Calculator!$D$5&gt;15, Data!CO104,Data!BG104)</f>
        <v>0</v>
      </c>
      <c r="Z104" s="141">
        <f>IF(Calculator!$D$5&gt;15, Data!CP104,Data!BH104)</f>
        <v>0</v>
      </c>
      <c r="AA104" s="141">
        <f>IF(Calculator!$D$5&gt;15, Data!CQ104,Data!BI104)</f>
        <v>0</v>
      </c>
      <c r="AB104" s="141">
        <f>IF(Calculator!$D$5&gt;10, Data!CR104,Data!BJ104)</f>
        <v>0</v>
      </c>
      <c r="AC104" s="141">
        <f>IF(Calculator!$D$5&gt;10, Data!CS104,Data!BK104)</f>
        <v>0</v>
      </c>
      <c r="AD104" s="141">
        <f>IF(Calculator!$D$5&gt;10, Data!CT104,Data!BL104)</f>
        <v>0</v>
      </c>
      <c r="AE104" s="141">
        <f>IF(Calculator!$D$5&gt;10, Data!CU104,Data!BM104)</f>
        <v>2.23</v>
      </c>
      <c r="AF104" s="141">
        <f>IF(Calculator!$D$5&gt;10, Data!CV104,Data!BN104)</f>
        <v>0</v>
      </c>
      <c r="AG104" s="141">
        <f>IF(Calculator!$D$5&gt;10, Data!CW104,Data!BO104)</f>
        <v>0</v>
      </c>
      <c r="AH104" s="141">
        <f>IF(Calculator!$D$5&gt;10, Data!CX104,Data!BP104)</f>
        <v>2.23</v>
      </c>
      <c r="AK104" s="153">
        <v>67.001000000000005</v>
      </c>
      <c r="AL104" s="141"/>
      <c r="AM104" s="141"/>
      <c r="AN104" s="141"/>
      <c r="AO104" s="141"/>
      <c r="AP104" s="141"/>
      <c r="AQ104" s="141"/>
      <c r="AR104" s="141">
        <v>2.23</v>
      </c>
      <c r="AS104" s="141"/>
      <c r="AT104" s="141"/>
      <c r="AU104" s="141"/>
      <c r="AV104" s="141"/>
      <c r="AW104" s="141"/>
      <c r="AX104" s="141"/>
      <c r="AY104" s="141">
        <v>2.23</v>
      </c>
      <c r="AZ104" s="141"/>
      <c r="BA104" s="141"/>
      <c r="BB104" s="141"/>
      <c r="BC104" s="141"/>
      <c r="BD104" s="141"/>
      <c r="BE104" s="141"/>
      <c r="BF104" s="141">
        <v>2.23</v>
      </c>
      <c r="BG104" s="141"/>
      <c r="BH104" s="141"/>
      <c r="BI104" s="141"/>
      <c r="BJ104" s="141"/>
      <c r="BK104" s="141"/>
      <c r="BL104" s="141"/>
      <c r="BM104" s="141">
        <v>2.23</v>
      </c>
      <c r="BN104" s="141"/>
      <c r="BO104" s="141"/>
      <c r="BP104" s="141">
        <v>2.23</v>
      </c>
      <c r="BS104" s="153">
        <v>67.001000000000005</v>
      </c>
      <c r="BT104" s="141"/>
      <c r="BU104" s="141"/>
      <c r="BV104" s="141"/>
      <c r="BW104" s="141"/>
      <c r="BX104" s="141"/>
      <c r="BY104" s="141"/>
      <c r="BZ104" s="141">
        <v>2.23</v>
      </c>
      <c r="CA104" s="141"/>
      <c r="CB104" s="141"/>
      <c r="CC104" s="141"/>
      <c r="CD104" s="141"/>
      <c r="CE104" s="141"/>
      <c r="CF104" s="141"/>
      <c r="CG104" s="141">
        <v>2.23</v>
      </c>
      <c r="CH104" s="141"/>
      <c r="CI104" s="141"/>
      <c r="CJ104" s="141"/>
      <c r="CK104" s="141"/>
      <c r="CL104" s="141"/>
      <c r="CM104" s="141"/>
      <c r="CN104" s="141">
        <v>2.23</v>
      </c>
      <c r="CO104" s="141"/>
      <c r="CP104" s="141"/>
      <c r="CQ104" s="141"/>
      <c r="CR104" s="141"/>
      <c r="CS104" s="141"/>
      <c r="CT104" s="141"/>
      <c r="CU104" s="141">
        <v>2.23</v>
      </c>
      <c r="CV104" s="141"/>
      <c r="CW104" s="141"/>
      <c r="CX104" s="141">
        <v>2.23</v>
      </c>
    </row>
    <row r="105" spans="1:102" x14ac:dyDescent="0.35">
      <c r="A105" s="153">
        <v>70</v>
      </c>
      <c r="B105" s="82" t="s">
        <v>40</v>
      </c>
      <c r="C105" s="82" t="s">
        <v>40</v>
      </c>
      <c r="D105" s="141">
        <f>IF(Calculator!$D$5&gt;15, Data!BT105,Data!AL105)</f>
        <v>0</v>
      </c>
      <c r="E105" s="141">
        <f>IF(Calculator!$D$5&gt;15, Data!BU105,Data!AM105)</f>
        <v>0</v>
      </c>
      <c r="F105" s="141">
        <f>IF(Calculator!$D$5&gt;15, Data!BV105,Data!AN105)</f>
        <v>0</v>
      </c>
      <c r="G105" s="141">
        <f>IF(Calculator!$D$5&gt;10, Data!BW105,Data!AO105)</f>
        <v>0</v>
      </c>
      <c r="H105" s="141">
        <f>IF(Calculator!$D$5&gt;10, Data!BX105,Data!AP105)</f>
        <v>0</v>
      </c>
      <c r="I105" s="141">
        <f>IF(Calculator!$D$5&gt;10, Data!BY105,Data!AQ105)</f>
        <v>0</v>
      </c>
      <c r="J105" s="141">
        <f>IF(Calculator!$D$5&gt;10, Data!BZ105,Data!AR105)</f>
        <v>2.23</v>
      </c>
      <c r="K105" s="141">
        <f>IF(Calculator!$D$5&gt;15, Data!CA105,Data!AS105)</f>
        <v>0</v>
      </c>
      <c r="L105" s="141">
        <f>IF(Calculator!$D$5&gt;15, Data!CB105,Data!AT105)</f>
        <v>0</v>
      </c>
      <c r="M105" s="141">
        <f>IF(Calculator!$D$5&gt;15, Data!CC105,Data!AU105)</f>
        <v>0</v>
      </c>
      <c r="N105" s="141">
        <f>IF(Calculator!$D$5&gt;10, Data!CD105,Data!AV105)</f>
        <v>0</v>
      </c>
      <c r="O105" s="141">
        <f>IF(Calculator!$D$5&gt;10, Data!CE105,Data!AW105)</f>
        <v>0</v>
      </c>
      <c r="P105" s="141">
        <f>IF(Calculator!$D$5&gt;10, Data!CF105,Data!AX105)</f>
        <v>0</v>
      </c>
      <c r="Q105" s="141">
        <f>IF(Calculator!$D$5&gt;10, Data!CG105,Data!AY105)</f>
        <v>2.23</v>
      </c>
      <c r="R105" s="141">
        <f>IF(Calculator!$D$5&gt;15, Data!CH105,Data!AZ105)</f>
        <v>0</v>
      </c>
      <c r="S105" s="141">
        <f>IF(Calculator!$D$5&gt;15, Data!CI105,Data!BA105)</f>
        <v>0</v>
      </c>
      <c r="T105" s="141">
        <f>IF(Calculator!$D$5&gt;15, Data!CJ105,Data!BB105)</f>
        <v>0</v>
      </c>
      <c r="U105" s="141">
        <f>IF(Calculator!$D$5&gt;10, Data!CK105,Data!BC105)</f>
        <v>0</v>
      </c>
      <c r="V105" s="141">
        <f>IF(Calculator!$D$5&gt;10, Data!CL105,Data!BD105)</f>
        <v>0</v>
      </c>
      <c r="W105" s="141">
        <f>IF(Calculator!$D$5&gt;10, Data!CM105,Data!BE105)</f>
        <v>0</v>
      </c>
      <c r="X105" s="141">
        <f>IF(Calculator!$D$5&gt;10, Data!CN105,Data!BF105)</f>
        <v>2.23</v>
      </c>
      <c r="Y105" s="141">
        <f>IF(Calculator!$D$5&gt;15, Data!CO105,Data!BG105)</f>
        <v>0</v>
      </c>
      <c r="Z105" s="141">
        <f>IF(Calculator!$D$5&gt;15, Data!CP105,Data!BH105)</f>
        <v>0</v>
      </c>
      <c r="AA105" s="141">
        <f>IF(Calculator!$D$5&gt;15, Data!CQ105,Data!BI105)</f>
        <v>0</v>
      </c>
      <c r="AB105" s="141">
        <f>IF(Calculator!$D$5&gt;10, Data!CR105,Data!BJ105)</f>
        <v>0</v>
      </c>
      <c r="AC105" s="141">
        <f>IF(Calculator!$D$5&gt;10, Data!CS105,Data!BK105)</f>
        <v>0</v>
      </c>
      <c r="AD105" s="141">
        <f>IF(Calculator!$D$5&gt;10, Data!CT105,Data!BL105)</f>
        <v>0</v>
      </c>
      <c r="AE105" s="141">
        <f>IF(Calculator!$D$5&gt;10, Data!CU105,Data!BM105)</f>
        <v>2.23</v>
      </c>
      <c r="AF105" s="141">
        <f>IF(Calculator!$D$5&gt;10, Data!CV105,Data!BN105)</f>
        <v>0</v>
      </c>
      <c r="AG105" s="141">
        <f>IF(Calculator!$D$5&gt;10, Data!CW105,Data!BO105)</f>
        <v>0</v>
      </c>
      <c r="AH105" s="141">
        <f>IF(Calculator!$D$5&gt;10, Data!CX105,Data!BP105)</f>
        <v>2.23</v>
      </c>
      <c r="AK105" s="153">
        <v>70</v>
      </c>
      <c r="AL105" s="141"/>
      <c r="AM105" s="141"/>
      <c r="AN105" s="141"/>
      <c r="AO105" s="141"/>
      <c r="AP105" s="141"/>
      <c r="AQ105" s="141"/>
      <c r="AR105" s="141">
        <v>2.23</v>
      </c>
      <c r="AS105" s="141"/>
      <c r="AT105" s="141"/>
      <c r="AU105" s="141"/>
      <c r="AV105" s="141"/>
      <c r="AW105" s="141"/>
      <c r="AX105" s="141"/>
      <c r="AY105" s="141">
        <v>2.23</v>
      </c>
      <c r="AZ105" s="141"/>
      <c r="BA105" s="141"/>
      <c r="BB105" s="141"/>
      <c r="BC105" s="141"/>
      <c r="BD105" s="141"/>
      <c r="BE105" s="141"/>
      <c r="BF105" s="141">
        <v>2.23</v>
      </c>
      <c r="BG105" s="141"/>
      <c r="BH105" s="141"/>
      <c r="BI105" s="141"/>
      <c r="BJ105" s="141"/>
      <c r="BK105" s="141"/>
      <c r="BL105" s="141"/>
      <c r="BM105" s="141">
        <v>2.23</v>
      </c>
      <c r="BN105" s="141"/>
      <c r="BO105" s="141"/>
      <c r="BP105" s="141">
        <v>2.23</v>
      </c>
      <c r="BS105" s="153">
        <v>70</v>
      </c>
      <c r="BT105" s="141"/>
      <c r="BU105" s="141"/>
      <c r="BV105" s="141"/>
      <c r="BW105" s="141"/>
      <c r="BX105" s="141"/>
      <c r="BY105" s="141"/>
      <c r="BZ105" s="141">
        <v>2.23</v>
      </c>
      <c r="CA105" s="141"/>
      <c r="CB105" s="141"/>
      <c r="CC105" s="141"/>
      <c r="CD105" s="141"/>
      <c r="CE105" s="141"/>
      <c r="CF105" s="141"/>
      <c r="CG105" s="141">
        <v>2.23</v>
      </c>
      <c r="CH105" s="141"/>
      <c r="CI105" s="141"/>
      <c r="CJ105" s="141"/>
      <c r="CK105" s="141"/>
      <c r="CL105" s="141"/>
      <c r="CM105" s="141"/>
      <c r="CN105" s="141">
        <v>2.23</v>
      </c>
      <c r="CO105" s="141"/>
      <c r="CP105" s="141"/>
      <c r="CQ105" s="141"/>
      <c r="CR105" s="141"/>
      <c r="CS105" s="141"/>
      <c r="CT105" s="141"/>
      <c r="CU105" s="141">
        <v>2.23</v>
      </c>
      <c r="CV105" s="141"/>
      <c r="CW105" s="141"/>
      <c r="CX105" s="141">
        <v>2.23</v>
      </c>
    </row>
    <row r="106" spans="1:102" x14ac:dyDescent="0.35">
      <c r="B106" s="4" t="s">
        <v>60</v>
      </c>
      <c r="C106" s="24" t="s">
        <v>61</v>
      </c>
      <c r="X106" s="23"/>
      <c r="Y106" s="57"/>
      <c r="Z106" s="23"/>
      <c r="AQ106" s="57"/>
      <c r="AR106" s="57"/>
      <c r="AS106" s="57"/>
      <c r="AT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</row>
    <row r="107" spans="1:102" x14ac:dyDescent="0.35">
      <c r="A107" s="6" t="s">
        <v>46</v>
      </c>
      <c r="B107" s="4">
        <f>Calculator!D28</f>
        <v>1.22</v>
      </c>
      <c r="C107" s="4">
        <f>(B107-1)/(B107+1)</f>
        <v>9.90990990990991E-2</v>
      </c>
      <c r="X107" s="22"/>
      <c r="Y107" s="22"/>
      <c r="Z107" s="22"/>
      <c r="AQ107" s="57"/>
      <c r="AR107" s="57"/>
      <c r="AS107" s="57"/>
      <c r="AT107" s="57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</row>
    <row r="108" spans="1:102" x14ac:dyDescent="0.35">
      <c r="A108" s="6" t="s">
        <v>47</v>
      </c>
      <c r="B108" s="4">
        <f>Calculator!D12</f>
        <v>1.26</v>
      </c>
      <c r="C108" s="4">
        <f>(B108-1)/(B108+1)</f>
        <v>0.11504424778761063</v>
      </c>
    </row>
    <row r="110" spans="1:102" x14ac:dyDescent="0.35">
      <c r="A110" s="89" t="s">
        <v>136</v>
      </c>
      <c r="B110" s="85"/>
      <c r="J110" s="93" t="s">
        <v>177</v>
      </c>
      <c r="K110" s="85"/>
      <c r="L110" s="85"/>
      <c r="M110" s="85"/>
      <c r="N110" s="85"/>
      <c r="O110" s="85"/>
      <c r="P110" s="85"/>
      <c r="Q110" s="85"/>
      <c r="R110" s="85"/>
      <c r="S110" s="85"/>
      <c r="U110" s="26" t="s">
        <v>177</v>
      </c>
    </row>
    <row r="111" spans="1:102" x14ac:dyDescent="0.35">
      <c r="A111" s="85" t="s">
        <v>34</v>
      </c>
      <c r="B111" s="94">
        <v>1E-8</v>
      </c>
      <c r="J111" s="85" t="s">
        <v>120</v>
      </c>
      <c r="K111" s="94">
        <v>1.0000000000000001E-9</v>
      </c>
      <c r="L111" s="85"/>
      <c r="M111" s="85" t="s">
        <v>123</v>
      </c>
      <c r="N111" s="85"/>
      <c r="O111" s="85"/>
      <c r="P111" s="85"/>
      <c r="Q111" s="85"/>
      <c r="R111" s="85"/>
      <c r="S111" s="85"/>
      <c r="U111" s="6" t="s">
        <v>120</v>
      </c>
      <c r="V111" s="11">
        <v>1.0000000000000001E-9</v>
      </c>
      <c r="X111" s="6" t="s">
        <v>123</v>
      </c>
    </row>
    <row r="112" spans="1:102" x14ac:dyDescent="0.35">
      <c r="A112" s="85" t="s">
        <v>73</v>
      </c>
      <c r="B112" s="94">
        <v>6E-9</v>
      </c>
      <c r="J112" s="85" t="s">
        <v>121</v>
      </c>
      <c r="K112" s="94">
        <v>8.9999999999999999E-11</v>
      </c>
      <c r="L112" s="85"/>
      <c r="M112" s="85" t="s">
        <v>124</v>
      </c>
      <c r="N112" s="86" t="s">
        <v>126</v>
      </c>
      <c r="O112" s="85"/>
      <c r="P112" s="85"/>
      <c r="Q112" s="85"/>
      <c r="R112" s="85" t="s">
        <v>128</v>
      </c>
      <c r="S112" s="85">
        <f>0.89*((Calculator!D7*Calculator!D15/1000)^-0.5)</f>
        <v>3.9802009999496257</v>
      </c>
      <c r="U112" s="35" t="s">
        <v>121</v>
      </c>
      <c r="V112" s="11">
        <v>8.9999999999999999E-11</v>
      </c>
      <c r="X112" s="6" t="s">
        <v>124</v>
      </c>
      <c r="Y112" s="13" t="s">
        <v>126</v>
      </c>
      <c r="AC112" s="6" t="s">
        <v>128</v>
      </c>
      <c r="AD112" s="6">
        <f>0.89*((Calculator!D7*Calculator!D15/1000)^-0.5)</f>
        <v>3.9802009999496257</v>
      </c>
    </row>
    <row r="113" spans="1:30" x14ac:dyDescent="0.35">
      <c r="A113" s="85" t="s">
        <v>3</v>
      </c>
      <c r="B113" s="94">
        <v>4.0000000000000002E-9</v>
      </c>
      <c r="D113" s="6" t="s">
        <v>77</v>
      </c>
      <c r="F113" s="6">
        <f>HLOOKUP(Calculator!D7,Data!B120:L121,2,FALSE)</f>
        <v>4.25</v>
      </c>
      <c r="J113" s="85" t="s">
        <v>122</v>
      </c>
      <c r="K113" s="94">
        <v>7.0000000000000004E-11</v>
      </c>
      <c r="L113" s="85"/>
      <c r="M113" s="85" t="s">
        <v>125</v>
      </c>
      <c r="N113" s="86" t="s">
        <v>127</v>
      </c>
      <c r="O113" s="85"/>
      <c r="P113" s="85"/>
      <c r="Q113" s="85"/>
      <c r="R113" s="85" t="s">
        <v>128</v>
      </c>
      <c r="S113" s="85">
        <f>0.63*((Calculator!D7*Calculator!D15/1000)^-0.2)</f>
        <v>1.1469554479064303</v>
      </c>
      <c r="U113" s="35" t="s">
        <v>122</v>
      </c>
      <c r="V113" s="11">
        <v>7.0000000000000004E-11</v>
      </c>
      <c r="X113" s="6" t="s">
        <v>125</v>
      </c>
      <c r="Y113" s="13" t="s">
        <v>127</v>
      </c>
      <c r="AC113" s="6" t="s">
        <v>128</v>
      </c>
      <c r="AD113" s="6">
        <f>0.63*((Calculator!D7*Calculator!D15/1000)^-0.2)</f>
        <v>1.1469554479064303</v>
      </c>
    </row>
    <row r="114" spans="1:30" x14ac:dyDescent="0.35">
      <c r="A114" s="85" t="s">
        <v>130</v>
      </c>
      <c r="B114" s="96">
        <f>B113*F113</f>
        <v>1.7E-8</v>
      </c>
      <c r="J114" s="85" t="s">
        <v>73</v>
      </c>
      <c r="K114" s="94">
        <v>2.5000000000000001E-11</v>
      </c>
      <c r="L114" s="85"/>
      <c r="M114" s="85" t="s">
        <v>129</v>
      </c>
      <c r="N114" s="85"/>
      <c r="O114" s="85">
        <f>IF(Calculator!D7*Calculator!D15&gt;3200, Data!S113,Data!S112)</f>
        <v>3.9802009999496257</v>
      </c>
      <c r="P114" s="85"/>
      <c r="Q114" s="85"/>
      <c r="R114" s="85"/>
      <c r="S114" s="85"/>
      <c r="U114" s="6" t="s">
        <v>73</v>
      </c>
      <c r="V114" s="11">
        <v>2.5000000000000001E-11</v>
      </c>
      <c r="X114" s="6" t="s">
        <v>129</v>
      </c>
      <c r="Z114" s="6">
        <f>IF(Calculator!D7*Calculator!D15&gt;3200, Data!AD113,Data!AD112)</f>
        <v>3.9802009999496257</v>
      </c>
    </row>
    <row r="115" spans="1:30" x14ac:dyDescent="0.35">
      <c r="J115" s="85" t="s">
        <v>98</v>
      </c>
      <c r="K115" s="94">
        <v>7.9999999999999995E-11</v>
      </c>
      <c r="L115" s="85"/>
      <c r="M115" s="85" t="s">
        <v>178</v>
      </c>
      <c r="N115" s="85"/>
      <c r="O115" s="85"/>
      <c r="P115" s="85"/>
      <c r="Q115" s="85"/>
      <c r="R115" s="85" t="s">
        <v>128</v>
      </c>
      <c r="S115" s="94">
        <f>K115*O114</f>
        <v>3.1841607999597006E-10</v>
      </c>
      <c r="U115" s="6" t="s">
        <v>98</v>
      </c>
      <c r="V115" s="11">
        <v>7.9999999999999995E-11</v>
      </c>
      <c r="X115" s="6" t="s">
        <v>178</v>
      </c>
      <c r="AC115" s="6" t="s">
        <v>128</v>
      </c>
      <c r="AD115" s="11">
        <f>V115*Z114</f>
        <v>3.1841607999597006E-10</v>
      </c>
    </row>
    <row r="116" spans="1:30" ht="15" thickBot="1" x14ac:dyDescent="0.4">
      <c r="A116" s="6" t="s">
        <v>131</v>
      </c>
      <c r="B116" s="48">
        <f>IF(OR(Calculator!D11="U2021XA",Calculator!D11="U2022XA"), Data!B114, Data!AD117)</f>
        <v>1.0000000000000001E-7</v>
      </c>
      <c r="C116" s="6" t="s">
        <v>23</v>
      </c>
      <c r="J116" s="85"/>
      <c r="K116" s="94"/>
      <c r="L116" s="85"/>
      <c r="M116" s="85" t="s">
        <v>179</v>
      </c>
      <c r="N116" s="85"/>
      <c r="O116" s="85"/>
      <c r="P116" s="85"/>
      <c r="Q116" s="85"/>
      <c r="R116" s="85" t="s">
        <v>128</v>
      </c>
      <c r="S116" s="95">
        <f>S115/Calculator!G5</f>
        <v>3.1841607999597007E-7</v>
      </c>
      <c r="V116" s="11"/>
      <c r="X116" s="6" t="s">
        <v>179</v>
      </c>
      <c r="AC116" s="6" t="s">
        <v>128</v>
      </c>
      <c r="AD116" s="53">
        <f>S115/Calculator!G5</f>
        <v>3.1841607999597007E-7</v>
      </c>
    </row>
    <row r="117" spans="1:30" ht="15.5" thickTop="1" thickBot="1" x14ac:dyDescent="0.4">
      <c r="A117" s="6" t="s">
        <v>132</v>
      </c>
      <c r="B117" s="49">
        <f>IF(OR(Calculator!D11="U2021XA",Calculator!D11="U2022XA"), Data!B112,Data!V114)</f>
        <v>2.5000000000000001E-11</v>
      </c>
      <c r="C117" s="6" t="s">
        <v>23</v>
      </c>
      <c r="J117" s="85"/>
      <c r="K117" s="94"/>
      <c r="L117" s="85"/>
      <c r="M117" s="85" t="s">
        <v>142</v>
      </c>
      <c r="N117" s="85"/>
      <c r="O117" s="85"/>
      <c r="P117" s="85"/>
      <c r="Q117" s="85"/>
      <c r="R117" s="85" t="s">
        <v>128</v>
      </c>
      <c r="S117" s="96">
        <f>IF(S116&lt;0.01%, 0.01%*Calculator!G5, Data!S115)</f>
        <v>1.0000000000000001E-7</v>
      </c>
      <c r="V117" s="11"/>
      <c r="X117" s="6" t="s">
        <v>142</v>
      </c>
      <c r="AC117" s="6" t="s">
        <v>128</v>
      </c>
      <c r="AD117" s="36">
        <f>IF(AD116&lt;0.01%, 0.01%*Calculator!G5, Data!AD115)</f>
        <v>1.0000000000000001E-7</v>
      </c>
    </row>
    <row r="118" spans="1:30" ht="15.5" thickTop="1" thickBot="1" x14ac:dyDescent="0.4">
      <c r="A118" s="6" t="s">
        <v>134</v>
      </c>
      <c r="B118" s="50">
        <f>IF(OR(Calculator!D11="U2021XA",Calculator!D11="U2022XA"), Data!B111, Data!Y120)</f>
        <v>7.0000000000000004E-11</v>
      </c>
      <c r="C118" s="6" t="s">
        <v>23</v>
      </c>
      <c r="K118" s="11"/>
      <c r="S118" s="11"/>
    </row>
    <row r="119" spans="1:30" ht="15" thickTop="1" x14ac:dyDescent="0.35">
      <c r="A119" s="85" t="s">
        <v>74</v>
      </c>
      <c r="B119" s="85"/>
      <c r="C119" s="85"/>
      <c r="D119" s="85"/>
      <c r="E119" s="85"/>
      <c r="F119" s="85"/>
      <c r="G119" s="85"/>
      <c r="H119" s="85"/>
      <c r="I119" s="97"/>
      <c r="J119" s="85"/>
      <c r="K119" s="85"/>
      <c r="L119" s="85"/>
      <c r="M119" s="85" t="s">
        <v>133</v>
      </c>
      <c r="N119" s="85">
        <f>IF(Calculator!D6&lt;0.3, Data!K112,Data!K113)</f>
        <v>7.0000000000000004E-11</v>
      </c>
      <c r="X119" s="6" t="s">
        <v>133</v>
      </c>
      <c r="Y119" s="6">
        <f>IF(Calculator!D6&lt;0.3, Data!V112,Data!V113)</f>
        <v>7.0000000000000004E-11</v>
      </c>
    </row>
    <row r="120" spans="1:30" x14ac:dyDescent="0.35">
      <c r="A120" s="98" t="s">
        <v>15</v>
      </c>
      <c r="B120" s="98">
        <v>1</v>
      </c>
      <c r="C120" s="98">
        <v>2</v>
      </c>
      <c r="D120" s="98">
        <v>4</v>
      </c>
      <c r="E120" s="98">
        <v>8</v>
      </c>
      <c r="F120" s="98">
        <v>16</v>
      </c>
      <c r="G120" s="98">
        <v>32</v>
      </c>
      <c r="H120" s="99">
        <v>64</v>
      </c>
      <c r="I120" s="98">
        <v>128</v>
      </c>
      <c r="J120" s="100">
        <v>256</v>
      </c>
      <c r="K120" s="98">
        <v>512</v>
      </c>
      <c r="L120" s="98">
        <v>1024</v>
      </c>
      <c r="M120" s="85" t="s">
        <v>135</v>
      </c>
      <c r="N120" s="94">
        <f>IF(Calculator!D16="Internal Zero", Data!K111, Data!N119)</f>
        <v>7.0000000000000004E-11</v>
      </c>
      <c r="O120" s="6" t="s">
        <v>23</v>
      </c>
      <c r="X120" s="6" t="s">
        <v>143</v>
      </c>
      <c r="Y120" s="11">
        <f>IF(Calculator!D16="Internal Zero", Data!V111, Data!Y119)</f>
        <v>7.0000000000000004E-11</v>
      </c>
      <c r="Z120" s="6" t="s">
        <v>23</v>
      </c>
    </row>
    <row r="121" spans="1:30" x14ac:dyDescent="0.35">
      <c r="A121" s="98" t="s">
        <v>75</v>
      </c>
      <c r="B121" s="101">
        <v>4.25</v>
      </c>
      <c r="C121" s="98">
        <v>2.84</v>
      </c>
      <c r="D121" s="98">
        <v>2.15</v>
      </c>
      <c r="E121" s="98">
        <v>1.52</v>
      </c>
      <c r="F121" s="98">
        <v>1</v>
      </c>
      <c r="G121" s="98">
        <v>0.78</v>
      </c>
      <c r="H121" s="99">
        <v>0.71</v>
      </c>
      <c r="I121" s="98">
        <v>0.52</v>
      </c>
      <c r="J121" s="100">
        <v>0.5</v>
      </c>
      <c r="K121" s="98">
        <v>0.47</v>
      </c>
      <c r="L121" s="98">
        <v>0.42</v>
      </c>
      <c r="M121" s="85"/>
      <c r="N121" s="85"/>
    </row>
    <row r="122" spans="1:30" x14ac:dyDescent="0.35">
      <c r="A122" s="98" t="s">
        <v>76</v>
      </c>
      <c r="B122" s="101">
        <v>5.88</v>
      </c>
      <c r="C122" s="98">
        <v>4</v>
      </c>
      <c r="D122" s="98">
        <v>2.93</v>
      </c>
      <c r="E122" s="98">
        <v>1.89</v>
      </c>
      <c r="F122" s="98">
        <v>1.56</v>
      </c>
      <c r="G122" s="98">
        <v>1</v>
      </c>
      <c r="H122" s="99">
        <v>0.73</v>
      </c>
      <c r="I122" s="98">
        <v>0.55000000000000004</v>
      </c>
      <c r="J122" s="100">
        <v>0.52</v>
      </c>
      <c r="K122" s="98">
        <v>0.48</v>
      </c>
      <c r="L122" s="98">
        <v>0.44</v>
      </c>
      <c r="M122" s="85"/>
      <c r="N122" s="85"/>
    </row>
    <row r="126" spans="1:30" x14ac:dyDescent="0.35">
      <c r="A126" s="26" t="s">
        <v>79</v>
      </c>
    </row>
    <row r="127" spans="1:30" x14ac:dyDescent="0.35">
      <c r="A127" s="12"/>
      <c r="B127" s="12" t="s">
        <v>62</v>
      </c>
    </row>
    <row r="128" spans="1:30" x14ac:dyDescent="0.35">
      <c r="A128" s="98" t="s">
        <v>38</v>
      </c>
      <c r="B128" s="135" t="str">
        <f>IF(OR(Calculator!D6&gt;18, Calculator!D6&lt;0.05), "Invalid input!", " ")</f>
        <v xml:space="preserve"> </v>
      </c>
    </row>
    <row r="129" spans="1:2" x14ac:dyDescent="0.35">
      <c r="A129" s="98" t="s">
        <v>39</v>
      </c>
      <c r="B129" s="135" t="str">
        <f>IF(OR(Calculator!$D$6&gt;40, Calculator!$D$6&lt;0.05), "Invalid input!", " ")</f>
        <v xml:space="preserve"> </v>
      </c>
    </row>
    <row r="130" spans="1:2" x14ac:dyDescent="0.35">
      <c r="A130" s="25" t="s">
        <v>150</v>
      </c>
      <c r="B130" s="135" t="str">
        <f>IF(OR(Calculator!$D$6&gt;6, Calculator!$D$6&lt;0.01), "Invalid input!", " ")</f>
        <v xml:space="preserve"> </v>
      </c>
    </row>
    <row r="131" spans="1:2" x14ac:dyDescent="0.35">
      <c r="A131" s="25" t="s">
        <v>151</v>
      </c>
      <c r="B131" s="135" t="str">
        <f>IF(OR(Calculator!$D$6&gt;18, Calculator!$D$6&lt;0.01), "Invalid input!", " ")</f>
        <v xml:space="preserve"> </v>
      </c>
    </row>
    <row r="132" spans="1:2" x14ac:dyDescent="0.35">
      <c r="A132" s="25" t="s">
        <v>152</v>
      </c>
      <c r="B132" s="135" t="str">
        <f>IF(OR(Calculator!$D$6&gt;33, Calculator!$D$6&lt;0.01), "Invalid input!", " ")</f>
        <v xml:space="preserve"> </v>
      </c>
    </row>
    <row r="133" spans="1:2" x14ac:dyDescent="0.35">
      <c r="A133" s="25" t="s">
        <v>167</v>
      </c>
      <c r="B133" s="135" t="str">
        <f>IF(OR(Calculator!$D$6&gt;40, Calculator!$D$6&lt;0.01), "Invalid input!", " ")</f>
        <v xml:space="preserve"> </v>
      </c>
    </row>
    <row r="134" spans="1:2" x14ac:dyDescent="0.35">
      <c r="A134" s="25" t="s">
        <v>153</v>
      </c>
      <c r="B134" s="135" t="str">
        <f>IF(OR(Calculator!$D$6&gt;50, Calculator!$D$6&lt;0.01), "Invalid input!", " ")</f>
        <v xml:space="preserve"> </v>
      </c>
    </row>
    <row r="135" spans="1:2" x14ac:dyDescent="0.35">
      <c r="A135" s="147" t="s">
        <v>190</v>
      </c>
      <c r="B135" s="135" t="str">
        <f>IF(OR(Calculator!$D$6&gt;54, Calculator!$D$6&lt;0.01), "Invalid input!", " ")</f>
        <v xml:space="preserve"> </v>
      </c>
    </row>
    <row r="136" spans="1:2" x14ac:dyDescent="0.35">
      <c r="A136" s="147" t="s">
        <v>191</v>
      </c>
      <c r="B136" s="135" t="str">
        <f>IF(OR(Calculator!$D$6&gt;70, Calculator!$D$6&lt;0.01), "Invalid input!", " ")</f>
        <v xml:space="preserve"> </v>
      </c>
    </row>
    <row r="137" spans="1:2" x14ac:dyDescent="0.35">
      <c r="A137" s="25" t="s">
        <v>154</v>
      </c>
      <c r="B137" s="135" t="str">
        <f>IF(OR(Calculator!$D$6&gt;6, Calculator!$D$6&lt;0.01), "Invalid input!", " ")</f>
        <v xml:space="preserve"> </v>
      </c>
    </row>
    <row r="138" spans="1:2" x14ac:dyDescent="0.35">
      <c r="A138" s="25" t="s">
        <v>155</v>
      </c>
      <c r="B138" s="135" t="str">
        <f>IF(OR(Calculator!$D$6&gt;18, Calculator!$D$6&lt;0.01), "Invalid input!", " ")</f>
        <v xml:space="preserve"> </v>
      </c>
    </row>
    <row r="139" spans="1:2" x14ac:dyDescent="0.35">
      <c r="A139" s="25" t="s">
        <v>156</v>
      </c>
      <c r="B139" s="135" t="str">
        <f>IF(OR(Calculator!$D$6&gt;33, Calculator!$D$6&lt;0.01), "Invalid input!", " ")</f>
        <v xml:space="preserve"> </v>
      </c>
    </row>
    <row r="140" spans="1:2" x14ac:dyDescent="0.35">
      <c r="A140" s="25" t="s">
        <v>157</v>
      </c>
      <c r="B140" s="135" t="str">
        <f>IF(OR(Calculator!$D$6&gt;40, Calculator!$D$6&lt;0.01), "Invalid input!", " ")</f>
        <v xml:space="preserve"> </v>
      </c>
    </row>
    <row r="141" spans="1:2" x14ac:dyDescent="0.35">
      <c r="A141" s="25" t="s">
        <v>144</v>
      </c>
      <c r="B141" s="135" t="str">
        <f>IF(OR(Calculator!$D$6&gt;50, Calculator!$D$6&lt;0.01), "Invalid input!", " ")</f>
        <v xml:space="preserve"> </v>
      </c>
    </row>
    <row r="142" spans="1:2" x14ac:dyDescent="0.35">
      <c r="A142" s="147" t="s">
        <v>194</v>
      </c>
      <c r="B142" s="135" t="str">
        <f>IF(OR(Calculator!$D$6&gt;54, Calculator!$D$6&lt;0.01), "Invalid input!", " ")</f>
        <v xml:space="preserve"> </v>
      </c>
    </row>
    <row r="143" spans="1:2" x14ac:dyDescent="0.35">
      <c r="A143" s="147" t="s">
        <v>195</v>
      </c>
      <c r="B143" s="135" t="str">
        <f>IF(OR(Calculator!$D$6&gt;70, Calculator!$D$6&lt;0.01), "Invalid input!", " ")</f>
        <v xml:space="preserve"> </v>
      </c>
    </row>
    <row r="144" spans="1:2" x14ac:dyDescent="0.35">
      <c r="A144" s="25" t="s">
        <v>158</v>
      </c>
      <c r="B144" s="135" t="str">
        <f>IF(OR(Calculator!$D$6&gt;6, Calculator!$D$6&lt;0.01), "Invalid input!", " ")</f>
        <v xml:space="preserve"> </v>
      </c>
    </row>
    <row r="145" spans="1:2" x14ac:dyDescent="0.35">
      <c r="A145" s="25" t="s">
        <v>159</v>
      </c>
      <c r="B145" s="135" t="str">
        <f>IF(OR(Calculator!$D$6&gt;18, Calculator!$D$6&lt;0.01), "Invalid input!", " ")</f>
        <v xml:space="preserve"> </v>
      </c>
    </row>
    <row r="146" spans="1:2" x14ac:dyDescent="0.35">
      <c r="A146" s="25" t="s">
        <v>160</v>
      </c>
      <c r="B146" s="135" t="str">
        <f>IF(OR(Calculator!$D$6&gt;33, Calculator!$D$6&lt;0.01), "Invalid input!", " ")</f>
        <v xml:space="preserve"> </v>
      </c>
    </row>
    <row r="147" spans="1:2" x14ac:dyDescent="0.35">
      <c r="A147" s="25" t="s">
        <v>169</v>
      </c>
      <c r="B147" s="135" t="str">
        <f>IF(OR(Calculator!$D$6&gt;40, Calculator!$D$6&lt;0.01), "Invalid input!", " ")</f>
        <v xml:space="preserve"> </v>
      </c>
    </row>
    <row r="148" spans="1:2" x14ac:dyDescent="0.35">
      <c r="A148" s="25" t="s">
        <v>161</v>
      </c>
      <c r="B148" s="135" t="str">
        <f>IF(OR(Calculator!$D$6&gt;50, Calculator!$D$6&lt;0.01), "Invalid input!", " ")</f>
        <v xml:space="preserve"> </v>
      </c>
    </row>
    <row r="149" spans="1:2" x14ac:dyDescent="0.35">
      <c r="A149" s="147" t="s">
        <v>192</v>
      </c>
      <c r="B149" s="135" t="str">
        <f>IF(OR(Calculator!$D$6&gt;54, Calculator!$D$6&lt;0.01), "Invalid input!", " ")</f>
        <v xml:space="preserve"> </v>
      </c>
    </row>
    <row r="150" spans="1:2" x14ac:dyDescent="0.35">
      <c r="A150" s="147" t="s">
        <v>193</v>
      </c>
      <c r="B150" s="135" t="str">
        <f>IF(OR(Calculator!$D$6&gt;70, Calculator!$D$6&lt;0.01), "Invalid input!", " ")</f>
        <v xml:space="preserve"> </v>
      </c>
    </row>
    <row r="151" spans="1:2" x14ac:dyDescent="0.35">
      <c r="A151" s="25" t="s">
        <v>162</v>
      </c>
      <c r="B151" s="135" t="str">
        <f>IF(OR(Calculator!$D$6&gt;6, Calculator!$D$6&lt;0.01), "Invalid input!", " ")</f>
        <v xml:space="preserve"> </v>
      </c>
    </row>
    <row r="152" spans="1:2" x14ac:dyDescent="0.35">
      <c r="A152" s="25" t="s">
        <v>163</v>
      </c>
      <c r="B152" s="135" t="str">
        <f>IF(OR(Calculator!$D$6&gt;18, Calculator!$D$6&lt;0.01), "Invalid input!", " ")</f>
        <v xml:space="preserve"> </v>
      </c>
    </row>
    <row r="153" spans="1:2" x14ac:dyDescent="0.35">
      <c r="A153" s="25" t="s">
        <v>164</v>
      </c>
      <c r="B153" s="135" t="str">
        <f>IF(OR(Calculator!$D$6&gt;33, Calculator!$D$6&lt;0.01), "Invalid input!", " ")</f>
        <v xml:space="preserve"> </v>
      </c>
    </row>
    <row r="154" spans="1:2" x14ac:dyDescent="0.35">
      <c r="A154" s="25" t="s">
        <v>165</v>
      </c>
      <c r="B154" s="135" t="str">
        <f>IF(OR(Calculator!$D$6&gt;40, Calculator!$D$6&lt;0.01), "Invalid input!", " ")</f>
        <v xml:space="preserve"> </v>
      </c>
    </row>
    <row r="155" spans="1:2" x14ac:dyDescent="0.35">
      <c r="A155" s="25" t="s">
        <v>166</v>
      </c>
      <c r="B155" s="135" t="str">
        <f>IF(OR(Calculator!$D$6&gt;50, Calculator!$D$6&lt;0.01), "Invalid input!", " ")</f>
        <v xml:space="preserve"> </v>
      </c>
    </row>
    <row r="156" spans="1:2" x14ac:dyDescent="0.35">
      <c r="A156" s="147" t="s">
        <v>186</v>
      </c>
      <c r="B156" s="135" t="str">
        <f>IF(OR(Calculator!$D$6&gt;54, Calculator!$D$6&lt;0.01), "Invalid input!", " ")</f>
        <v xml:space="preserve"> </v>
      </c>
    </row>
    <row r="157" spans="1:2" x14ac:dyDescent="0.35">
      <c r="A157" s="147" t="s">
        <v>187</v>
      </c>
      <c r="B157" s="135" t="str">
        <f>IF(OR(Calculator!$D$6&gt;70, Calculator!$D$6&lt;0.01), "Invalid input!", " ")</f>
        <v xml:space="preserve"> </v>
      </c>
    </row>
    <row r="158" spans="1:2" x14ac:dyDescent="0.35">
      <c r="A158" s="25" t="s">
        <v>168</v>
      </c>
      <c r="B158" s="135" t="str">
        <f>IF(OR(Calculator!$D$6&gt;53, Calculator!$D$6&lt;0.01), "Invalid input!", " ")</f>
        <v xml:space="preserve"> </v>
      </c>
    </row>
    <row r="159" spans="1:2" x14ac:dyDescent="0.35">
      <c r="A159" s="147" t="s">
        <v>188</v>
      </c>
      <c r="B159" s="135" t="str">
        <f>IF(OR(Calculator!$D$6&gt;54, Calculator!$D$6&lt;0.01), "Invalid input!", " ")</f>
        <v xml:space="preserve"> </v>
      </c>
    </row>
    <row r="160" spans="1:2" x14ac:dyDescent="0.35">
      <c r="A160" s="147" t="s">
        <v>189</v>
      </c>
      <c r="B160" s="135" t="str">
        <f>IF(OR(Calculator!$D$6&gt;67, Calculator!$D$6&lt;0.01), "Invalid input!", " ")</f>
        <v xml:space="preserve"> </v>
      </c>
    </row>
    <row r="161" spans="1:9" x14ac:dyDescent="0.35">
      <c r="D161" s="6" t="s">
        <v>200</v>
      </c>
    </row>
    <row r="162" spans="1:9" s="131" customFormat="1" x14ac:dyDescent="0.35">
      <c r="A162" s="61" t="s">
        <v>78</v>
      </c>
      <c r="B162" s="61" t="s">
        <v>69</v>
      </c>
      <c r="C162" s="61" t="s">
        <v>70</v>
      </c>
      <c r="D162" s="131">
        <v>15</v>
      </c>
      <c r="E162" s="131">
        <v>10</v>
      </c>
      <c r="I162" s="132"/>
    </row>
    <row r="163" spans="1:9" x14ac:dyDescent="0.35">
      <c r="A163" s="98" t="s">
        <v>38</v>
      </c>
      <c r="B163" s="98" t="str">
        <f>IF(OR(Calculator!D5&gt;20, Calculator!D5&lt;-35), "Invalid input!", " ")</f>
        <v xml:space="preserve"> </v>
      </c>
      <c r="C163" s="98" t="str">
        <f>IF(OR(Calculator!D5&gt;20, Calculator!D5&lt;-45), "Invalid input!", " ")</f>
        <v xml:space="preserve"> </v>
      </c>
    </row>
    <row r="164" spans="1:9" x14ac:dyDescent="0.35">
      <c r="A164" s="98" t="s">
        <v>39</v>
      </c>
      <c r="B164" s="98" t="str">
        <f>IF(OR(Calculator!$D$5&gt;20, Calculator!$D$5&lt;-35), "Invalid input!", " ")</f>
        <v xml:space="preserve"> </v>
      </c>
      <c r="C164" s="98" t="str">
        <f>IF(OR(Calculator!$D$5&gt;20, Calculator!$D$5&lt;-45), "Invalid input!", " ")</f>
        <v xml:space="preserve"> </v>
      </c>
    </row>
    <row r="165" spans="1:9" x14ac:dyDescent="0.35">
      <c r="A165" s="25" t="s">
        <v>150</v>
      </c>
      <c r="B165" s="12" t="str">
        <f>IF(OR(Calculator!$D$5&gt;26, Calculator!$D$5&lt;-40), "Invalid input!", " ")</f>
        <v xml:space="preserve"> </v>
      </c>
      <c r="C165" s="12" t="str">
        <f>IF(OR(Calculator!$D$5&gt;26, Calculator!$D$5&lt;-70), "Invalid input!", " ")</f>
        <v xml:space="preserve"> </v>
      </c>
    </row>
    <row r="166" spans="1:9" x14ac:dyDescent="0.35">
      <c r="A166" s="25" t="s">
        <v>151</v>
      </c>
      <c r="B166" s="12" t="str">
        <f>IF(OR(Calculator!$D$5&gt;26, Calculator!$D$5&lt;-40), "Invalid input!", " ")</f>
        <v xml:space="preserve"> </v>
      </c>
      <c r="C166" s="12" t="str">
        <f>IF(OR(Calculator!$D$5&gt;26, Calculator!$D$5&lt;-70), "Invalid input!", " ")</f>
        <v xml:space="preserve"> </v>
      </c>
    </row>
    <row r="167" spans="1:9" x14ac:dyDescent="0.35">
      <c r="A167" s="25" t="s">
        <v>152</v>
      </c>
      <c r="B167" s="12" t="str">
        <f>IF(OR(Calculator!$D$5&gt;26, Calculator!$D$5&lt;-40), "Invalid input!", " ")</f>
        <v xml:space="preserve"> </v>
      </c>
      <c r="C167" s="12" t="str">
        <f>IF(OR(Calculator!$D$5&gt;26, Calculator!$D$5&lt;-70), "Invalid input!", " ")</f>
        <v xml:space="preserve"> </v>
      </c>
    </row>
    <row r="168" spans="1:9" x14ac:dyDescent="0.35">
      <c r="A168" s="25" t="s">
        <v>167</v>
      </c>
      <c r="B168" s="12" t="str">
        <f>IF(OR(Calculator!$D$5&gt;20, Calculator!$D$5&lt;-40), "Invalid input!", " ")</f>
        <v xml:space="preserve"> </v>
      </c>
      <c r="C168" s="12" t="str">
        <f>IF(OR(Calculator!$D$5&gt;20, Calculator!$D$5&lt;-70), "Invalid input!", " ")</f>
        <v xml:space="preserve"> </v>
      </c>
    </row>
    <row r="169" spans="1:9" x14ac:dyDescent="0.35">
      <c r="A169" s="25" t="s">
        <v>153</v>
      </c>
      <c r="B169" s="12" t="str">
        <f>IF(OR(Calculator!$D$5&gt;20, Calculator!$D$5&lt;-40), "Invalid input!", " ")</f>
        <v xml:space="preserve"> </v>
      </c>
      <c r="C169" s="12" t="str">
        <f>IF(OR(Calculator!$D$5&gt;20, Calculator!$D$5&lt;-70), "Invalid input!", " ")</f>
        <v xml:space="preserve"> </v>
      </c>
    </row>
    <row r="170" spans="1:9" x14ac:dyDescent="0.35">
      <c r="A170" s="147" t="s">
        <v>190</v>
      </c>
      <c r="B170" s="12" t="str">
        <f>IF(OR(D170="Invalid input!",F170="Invalid input!",H170="Invalid input!"), "Invalid input!", " ")</f>
        <v xml:space="preserve"> </v>
      </c>
      <c r="C170" s="12" t="str">
        <f>IF(OR(E170="Invalid input!",F170="Invalid input!",H170="Invalid input!"), "Invalid input!", " ")</f>
        <v xml:space="preserve"> </v>
      </c>
      <c r="D170" s="162" t="str">
        <f>IF(OR(Calculator!$D$5&gt;20, Calculator!$D$5&lt;-40), "Invalid input!", " ")</f>
        <v xml:space="preserve"> </v>
      </c>
      <c r="E170" s="162" t="str">
        <f>IF(OR(Calculator!$D$5&gt;20, Calculator!$D$5&lt;-70), "Invalid input!", " ")</f>
        <v xml:space="preserve"> </v>
      </c>
      <c r="F170" s="162" t="str">
        <f>IF(AND(Calculator!$D$5&gt;15, Calculator!$D$6&gt;G170), "Invalid input!", " ")</f>
        <v xml:space="preserve"> </v>
      </c>
      <c r="G170" s="6">
        <v>50</v>
      </c>
      <c r="I170" s="6"/>
    </row>
    <row r="171" spans="1:9" x14ac:dyDescent="0.35">
      <c r="A171" s="147" t="s">
        <v>191</v>
      </c>
      <c r="B171" s="12" t="str">
        <f>IF(OR(D171="Invalid input!",F171="Invalid input!",H171="Invalid input!"), "Invalid input!", " ")</f>
        <v xml:space="preserve"> </v>
      </c>
      <c r="C171" s="12" t="str">
        <f>IF(OR(E171="Invalid input!",F171="Invalid input!",H171="Invalid input!"), "Invalid input!", " ")</f>
        <v xml:space="preserve"> </v>
      </c>
      <c r="D171" s="162" t="str">
        <f>IF(OR(Calculator!$D$5&gt;20, Calculator!$D$5&lt;-40), "Invalid input!", " ")</f>
        <v xml:space="preserve"> </v>
      </c>
      <c r="E171" s="162" t="str">
        <f>IF(OR(Calculator!$D$5&gt;20, Calculator!$D$5&lt;-70), "Invalid input!", " ")</f>
        <v xml:space="preserve"> </v>
      </c>
      <c r="F171" s="162" t="str">
        <f>IF(AND(Calculator!$D$5&gt;15, Calculator!$D$6&gt;G171), "Invalid input!", " ")</f>
        <v xml:space="preserve"> </v>
      </c>
      <c r="G171" s="6">
        <v>50</v>
      </c>
      <c r="H171" s="162" t="str">
        <f>IF(AND(Calculator!$D$5&gt;10, Calculator!$D$6&gt;I171), "Invalid input!", " ")</f>
        <v xml:space="preserve"> </v>
      </c>
      <c r="I171" s="6">
        <v>54</v>
      </c>
    </row>
    <row r="172" spans="1:9" x14ac:dyDescent="0.35">
      <c r="A172" s="25" t="s">
        <v>154</v>
      </c>
      <c r="B172" s="12" t="str">
        <f>IF(OR(Calculator!$D$5&gt;26, Calculator!$D$5&lt;-40), "Invalid input!", " ")</f>
        <v xml:space="preserve"> </v>
      </c>
      <c r="C172" s="12" t="str">
        <f>IF(OR(Calculator!$D$5&gt;26, Calculator!$D$5&lt;-70), "Invalid input!", " ")</f>
        <v xml:space="preserve"> </v>
      </c>
    </row>
    <row r="173" spans="1:9" x14ac:dyDescent="0.35">
      <c r="A173" s="25" t="s">
        <v>155</v>
      </c>
      <c r="B173" s="12" t="str">
        <f>IF(OR(Calculator!$D$5&gt;26, Calculator!$D$5&lt;-40), "Invalid input!", " ")</f>
        <v xml:space="preserve"> </v>
      </c>
      <c r="C173" s="12" t="str">
        <f>IF(OR(Calculator!$D$5&gt;26, Calculator!$D$5&lt;-70), "Invalid input!", " ")</f>
        <v xml:space="preserve"> </v>
      </c>
    </row>
    <row r="174" spans="1:9" x14ac:dyDescent="0.35">
      <c r="A174" s="25" t="s">
        <v>156</v>
      </c>
      <c r="B174" s="12" t="str">
        <f>IF(OR(Calculator!$D$5&gt;26, Calculator!$D$5&lt;-40), "Invalid input!", " ")</f>
        <v xml:space="preserve"> </v>
      </c>
      <c r="C174" s="12" t="str">
        <f>IF(OR(Calculator!$D$5&gt;26, Calculator!$D$5&lt;-70), "Invalid input!", " ")</f>
        <v xml:space="preserve"> </v>
      </c>
    </row>
    <row r="175" spans="1:9" x14ac:dyDescent="0.35">
      <c r="A175" s="25" t="s">
        <v>157</v>
      </c>
      <c r="B175" s="12" t="str">
        <f>IF(OR(Calculator!$D$5&gt;20, Calculator!$D$5&lt;-40), "Invalid input!", " ")</f>
        <v xml:space="preserve"> </v>
      </c>
      <c r="C175" s="12" t="str">
        <f>IF(OR(Calculator!$D$5&gt;20, Calculator!$D$5&lt;-70), "Invalid input!", " ")</f>
        <v xml:space="preserve"> </v>
      </c>
    </row>
    <row r="176" spans="1:9" x14ac:dyDescent="0.35">
      <c r="A176" s="25" t="s">
        <v>144</v>
      </c>
      <c r="B176" s="12" t="str">
        <f>IF(OR(Calculator!$D$5&gt;20, Calculator!$D$5&lt;-40), "Invalid input!", " ")</f>
        <v xml:space="preserve"> </v>
      </c>
      <c r="C176" s="12" t="str">
        <f>IF(OR(Calculator!$D$5&gt;20, Calculator!$D$5&lt;-70), "Invalid input!", " ")</f>
        <v xml:space="preserve"> </v>
      </c>
    </row>
    <row r="177" spans="1:9" x14ac:dyDescent="0.35">
      <c r="A177" s="147" t="s">
        <v>194</v>
      </c>
      <c r="B177" s="12" t="str">
        <f>IF(OR(D177="Invalid input!",F177="Invalid input!",H177="Invalid input!"), "Invalid input!", " ")</f>
        <v xml:space="preserve"> </v>
      </c>
      <c r="C177" s="12" t="str">
        <f>IF(OR(E177="Invalid input!",F177="Invalid input!",H177="Invalid input!"), "Invalid input!", " ")</f>
        <v xml:space="preserve"> </v>
      </c>
      <c r="D177" s="162" t="str">
        <f>IF(OR(Calculator!$D$5&gt;20, Calculator!$D$5&lt;-40), "Invalid input!", " ")</f>
        <v xml:space="preserve"> </v>
      </c>
      <c r="E177" s="162" t="str">
        <f>IF(OR(Calculator!$D$5&gt;20, Calculator!$D$5&lt;-70), "Invalid input!", " ")</f>
        <v xml:space="preserve"> </v>
      </c>
      <c r="F177" s="162" t="str">
        <f>IF(AND(Calculator!$D$5&gt;15, Calculator!$D$6&gt;G177), "Invalid input!", " ")</f>
        <v xml:space="preserve"> </v>
      </c>
      <c r="G177" s="6">
        <v>50</v>
      </c>
      <c r="I177" s="6"/>
    </row>
    <row r="178" spans="1:9" x14ac:dyDescent="0.35">
      <c r="A178" s="147" t="s">
        <v>195</v>
      </c>
      <c r="B178" s="12" t="str">
        <f>IF(OR(D178="Invalid input!",F178="Invalid input!",H178="Invalid input!"), "Invalid input!", " ")</f>
        <v xml:space="preserve"> </v>
      </c>
      <c r="C178" s="12" t="str">
        <f>IF(OR(E178="Invalid input!",F178="Invalid input!",H178="Invalid input!"), "Invalid input!", " ")</f>
        <v xml:space="preserve"> </v>
      </c>
      <c r="D178" s="162" t="str">
        <f>IF(OR(Calculator!$D$5&gt;20, Calculator!$D$5&lt;-40), "Invalid input!", " ")</f>
        <v xml:space="preserve"> </v>
      </c>
      <c r="E178" s="162" t="str">
        <f>IF(OR(Calculator!$D$5&gt;20, Calculator!$D$5&lt;-70), "Invalid input!", " ")</f>
        <v xml:space="preserve"> </v>
      </c>
      <c r="F178" s="162" t="str">
        <f>IF(AND(Calculator!$D$5&gt;15, Calculator!$D$6&gt;G178), "Invalid input!", " ")</f>
        <v xml:space="preserve"> </v>
      </c>
      <c r="G178" s="6">
        <v>50</v>
      </c>
      <c r="H178" s="162" t="str">
        <f>IF(AND(Calculator!$D$5&gt;10, Calculator!$D$6&gt;I178), "Invalid input!", " ")</f>
        <v xml:space="preserve"> </v>
      </c>
      <c r="I178" s="6">
        <v>54</v>
      </c>
    </row>
    <row r="179" spans="1:9" x14ac:dyDescent="0.35">
      <c r="A179" s="25" t="s">
        <v>158</v>
      </c>
      <c r="B179" s="12" t="str">
        <f>IF(OR(Calculator!$D$5&gt;26, Calculator!$D$5&lt;-40), "Invalid input!", " ")</f>
        <v xml:space="preserve"> </v>
      </c>
      <c r="C179" s="12" t="str">
        <f>IF(OR(Calculator!$D$5&gt;26, Calculator!$D$5&lt;-70), "Invalid input!", " ")</f>
        <v xml:space="preserve"> </v>
      </c>
    </row>
    <row r="180" spans="1:9" x14ac:dyDescent="0.35">
      <c r="A180" s="25" t="s">
        <v>159</v>
      </c>
      <c r="B180" s="12" t="str">
        <f>IF(OR(Calculator!$D$5&gt;26, Calculator!$D$5&lt;-40), "Invalid input!", " ")</f>
        <v xml:space="preserve"> </v>
      </c>
      <c r="C180" s="12" t="str">
        <f>IF(OR(Calculator!$D$5&gt;26, Calculator!$D$5&lt;-70), "Invalid input!", " ")</f>
        <v xml:space="preserve"> </v>
      </c>
    </row>
    <row r="181" spans="1:9" x14ac:dyDescent="0.35">
      <c r="A181" s="25" t="s">
        <v>160</v>
      </c>
      <c r="B181" s="12" t="str">
        <f>IF(OR(Calculator!$D$5&gt;26, Calculator!$D$5&lt;-40), "Invalid input!", " ")</f>
        <v xml:space="preserve"> </v>
      </c>
      <c r="C181" s="12" t="str">
        <f>IF(OR(Calculator!$D$5&gt;26, Calculator!$D$5&lt;-70), "Invalid input!", " ")</f>
        <v xml:space="preserve"> </v>
      </c>
    </row>
    <row r="182" spans="1:9" x14ac:dyDescent="0.35">
      <c r="A182" s="25" t="s">
        <v>169</v>
      </c>
      <c r="B182" s="12" t="str">
        <f>IF(OR(Calculator!$D$5&gt;20, Calculator!$D$5&lt;-40), "Invalid input!", " ")</f>
        <v xml:space="preserve"> </v>
      </c>
      <c r="C182" s="12" t="str">
        <f>IF(OR(Calculator!$D$5&gt;20, Calculator!$D$5&lt;-70), "Invalid input!", " ")</f>
        <v xml:space="preserve"> </v>
      </c>
    </row>
    <row r="183" spans="1:9" x14ac:dyDescent="0.35">
      <c r="A183" s="25" t="s">
        <v>161</v>
      </c>
      <c r="B183" s="12" t="str">
        <f>IF(OR(Calculator!$D$5&gt;20, Calculator!$D$5&lt;-40), "Invalid input!", " ")</f>
        <v xml:space="preserve"> </v>
      </c>
      <c r="C183" s="12" t="str">
        <f>IF(OR(Calculator!$D$5&gt;20, Calculator!$D$5&lt;-70), "Invalid input!", " ")</f>
        <v xml:space="preserve"> </v>
      </c>
    </row>
    <row r="184" spans="1:9" x14ac:dyDescent="0.35">
      <c r="A184" s="147" t="s">
        <v>192</v>
      </c>
      <c r="B184" s="12" t="str">
        <f>IF(OR(D184="Invalid input!",F184="Invalid input!",H184="Invalid input!"), "Invalid input!", " ")</f>
        <v xml:space="preserve"> </v>
      </c>
      <c r="C184" s="12" t="str">
        <f>IF(OR(E184="Invalid input!",F184="Invalid input!",H184="Invalid input!"), "Invalid input!", " ")</f>
        <v xml:space="preserve"> </v>
      </c>
      <c r="D184" s="162" t="str">
        <f>IF(OR(Calculator!$D$5&gt;20, Calculator!$D$5&lt;-40), "Invalid input!", " ")</f>
        <v xml:space="preserve"> </v>
      </c>
      <c r="E184" s="162" t="str">
        <f>IF(OR(Calculator!$D$5&gt;20, Calculator!$D$5&lt;-70), "Invalid input!", " ")</f>
        <v xml:space="preserve"> </v>
      </c>
      <c r="F184" s="162" t="str">
        <f>IF(AND(Calculator!$D$5&gt;15, Calculator!$D$6&gt;G184), "Invalid input!", " ")</f>
        <v xml:space="preserve"> </v>
      </c>
      <c r="G184" s="6">
        <v>50</v>
      </c>
      <c r="I184" s="6"/>
    </row>
    <row r="185" spans="1:9" x14ac:dyDescent="0.35">
      <c r="A185" s="147" t="s">
        <v>193</v>
      </c>
      <c r="B185" s="12" t="str">
        <f>IF(OR(D185="Invalid input!",F185="Invalid input!",H185="Invalid input!"), "Invalid input!", " ")</f>
        <v xml:space="preserve"> </v>
      </c>
      <c r="C185" s="12" t="str">
        <f>IF(OR(E185="Invalid input!",F185="Invalid input!",H185="Invalid input!"), "Invalid input!", " ")</f>
        <v xml:space="preserve"> </v>
      </c>
      <c r="D185" s="162" t="str">
        <f>IF(OR(Calculator!$D$5&gt;20, Calculator!$D$5&lt;-40), "Invalid input!", " ")</f>
        <v xml:space="preserve"> </v>
      </c>
      <c r="E185" s="162" t="str">
        <f>IF(OR(Calculator!$D$5&gt;20, Calculator!$D$5&lt;-70), "Invalid input!", " ")</f>
        <v xml:space="preserve"> </v>
      </c>
      <c r="F185" s="162" t="str">
        <f>IF(AND(Calculator!$D$5&gt;15, Calculator!$D$6&gt;G185), "Invalid input!", " ")</f>
        <v xml:space="preserve"> </v>
      </c>
      <c r="G185" s="6">
        <v>50</v>
      </c>
      <c r="H185" s="162" t="str">
        <f>IF(AND(Calculator!$D$5&gt;10, Calculator!$D$6&gt;I185), "Invalid input!", " ")</f>
        <v xml:space="preserve"> </v>
      </c>
      <c r="I185" s="6">
        <v>54</v>
      </c>
    </row>
    <row r="186" spans="1:9" x14ac:dyDescent="0.35">
      <c r="A186" s="25" t="s">
        <v>162</v>
      </c>
      <c r="B186" s="12" t="str">
        <f>IF(OR(Calculator!$D$5&gt;26, Calculator!$D$5&lt;-40), "Invalid input!", " ")</f>
        <v xml:space="preserve"> </v>
      </c>
      <c r="C186" s="12" t="str">
        <f>IF(OR(Calculator!$D$5&gt;26, Calculator!$D$5&lt;-70), "Invalid input!", " ")</f>
        <v xml:space="preserve"> </v>
      </c>
    </row>
    <row r="187" spans="1:9" x14ac:dyDescent="0.35">
      <c r="A187" s="25" t="s">
        <v>163</v>
      </c>
      <c r="B187" s="12" t="str">
        <f>IF(OR(Calculator!$D$5&gt;26, Calculator!$D$5&lt;-40), "Invalid input!", " ")</f>
        <v xml:space="preserve"> </v>
      </c>
      <c r="C187" s="12" t="str">
        <f>IF(OR(Calculator!$D$5&gt;26, Calculator!$D$5&lt;-70), "Invalid input!", " ")</f>
        <v xml:space="preserve"> </v>
      </c>
    </row>
    <row r="188" spans="1:9" x14ac:dyDescent="0.35">
      <c r="A188" s="25" t="s">
        <v>164</v>
      </c>
      <c r="B188" s="12" t="str">
        <f>IF(OR(Calculator!$D$5&gt;26, Calculator!$D$5&lt;-40), "Invalid input!", " ")</f>
        <v xml:space="preserve"> </v>
      </c>
      <c r="C188" s="12" t="str">
        <f>IF(OR(Calculator!$D$5&gt;26, Calculator!$D$5&lt;-70), "Invalid input!", " ")</f>
        <v xml:space="preserve"> </v>
      </c>
    </row>
    <row r="189" spans="1:9" x14ac:dyDescent="0.35">
      <c r="A189" s="25" t="s">
        <v>165</v>
      </c>
      <c r="B189" s="12" t="str">
        <f>IF(OR(Calculator!$D$5&gt;20, Calculator!$D$5&lt;-40), "Invalid input!", " ")</f>
        <v xml:space="preserve"> </v>
      </c>
      <c r="C189" s="12" t="str">
        <f>IF(OR(Calculator!$D$5&gt;20, Calculator!$D$5&lt;-70), "Invalid input!", " ")</f>
        <v xml:space="preserve"> </v>
      </c>
    </row>
    <row r="190" spans="1:9" x14ac:dyDescent="0.35">
      <c r="A190" s="25" t="s">
        <v>166</v>
      </c>
      <c r="B190" s="12" t="str">
        <f>IF(OR(Calculator!$D$5&gt;20, Calculator!$D$5&lt;-40), "Invalid input!", " ")</f>
        <v xml:space="preserve"> </v>
      </c>
      <c r="C190" s="12" t="str">
        <f>IF(OR(Calculator!$D$5&gt;20, Calculator!$D$5&lt;-70), "Invalid input!", " ")</f>
        <v xml:space="preserve"> </v>
      </c>
    </row>
    <row r="191" spans="1:9" x14ac:dyDescent="0.35">
      <c r="A191" s="147" t="s">
        <v>186</v>
      </c>
      <c r="B191" s="12" t="str">
        <f>IF(OR(D191="Invalid input!",F191="Invalid input!",H191="Invalid input!"), "Invalid input!", " ")</f>
        <v xml:space="preserve"> </v>
      </c>
      <c r="C191" s="12" t="str">
        <f>IF(OR(E191="Invalid input!",F191="Invalid input!",H191="Invalid input!"), "Invalid input!", " ")</f>
        <v xml:space="preserve"> </v>
      </c>
      <c r="D191" s="162" t="str">
        <f>IF(OR(Calculator!$D$5&gt;20, Calculator!$D$5&lt;-40), "Invalid input!", " ")</f>
        <v xml:space="preserve"> </v>
      </c>
      <c r="E191" s="162" t="str">
        <f>IF(OR(Calculator!$D$5&gt;20, Calculator!$D$5&lt;-70), "Invalid input!", " ")</f>
        <v xml:space="preserve"> </v>
      </c>
      <c r="F191" s="162" t="str">
        <f>IF(AND(Calculator!$D$5&gt;15, Calculator!$D$6&gt;G191), "Invalid input!", " ")</f>
        <v xml:space="preserve"> </v>
      </c>
      <c r="G191" s="6">
        <v>50</v>
      </c>
      <c r="I191" s="6"/>
    </row>
    <row r="192" spans="1:9" x14ac:dyDescent="0.35">
      <c r="A192" s="147" t="s">
        <v>187</v>
      </c>
      <c r="B192" s="12" t="str">
        <f>IF(OR(D192="Invalid input!",F192="Invalid input!",H192="Invalid input!"), "Invalid input!", " ")</f>
        <v xml:space="preserve"> </v>
      </c>
      <c r="C192" s="12" t="str">
        <f>IF(OR(E192="Invalid input!",F192="Invalid input!",H192="Invalid input!"), "Invalid input!", " ")</f>
        <v xml:space="preserve"> </v>
      </c>
      <c r="D192" s="162" t="str">
        <f>IF(OR(Calculator!$D$5&gt;20, Calculator!$D$5&lt;-40), "Invalid input!", " ")</f>
        <v xml:space="preserve"> </v>
      </c>
      <c r="E192" s="162" t="str">
        <f>IF(OR(Calculator!$D$5&gt;20, Calculator!$D$5&lt;-70), "Invalid input!", " ")</f>
        <v xml:space="preserve"> </v>
      </c>
      <c r="F192" s="162" t="str">
        <f>IF(AND(Calculator!$D$5&gt;15, Calculator!$D$6&gt;G192), "Invalid input!", " ")</f>
        <v xml:space="preserve"> </v>
      </c>
      <c r="G192" s="6">
        <v>50</v>
      </c>
      <c r="H192" s="162" t="str">
        <f>IF(AND(Calculator!$D$5&gt;10, Calculator!$D$6&gt;I192), "Invalid input!", " ")</f>
        <v xml:space="preserve"> </v>
      </c>
      <c r="I192" s="6">
        <v>54</v>
      </c>
    </row>
    <row r="193" spans="1:19" x14ac:dyDescent="0.35">
      <c r="A193" s="147" t="s">
        <v>168</v>
      </c>
      <c r="B193" s="12" t="str">
        <f>IF(OR(Calculator!$D$5&gt;20, Calculator!$D$5&lt;-40), "Invalid input!", " ")</f>
        <v xml:space="preserve"> </v>
      </c>
      <c r="C193" s="12" t="str">
        <f>IF(OR(Calculator!$D$5&gt;20, Calculator!$D$5&lt;-70), "Invalid input!", " ")</f>
        <v xml:space="preserve"> </v>
      </c>
    </row>
    <row r="194" spans="1:19" x14ac:dyDescent="0.35">
      <c r="A194" s="147" t="s">
        <v>188</v>
      </c>
      <c r="B194" s="12" t="str">
        <f>IF(OR(D194="Invalid input!",F194="Invalid input!",H194="Invalid input!"), "Invalid input!", " ")</f>
        <v xml:space="preserve"> </v>
      </c>
      <c r="C194" s="12" t="str">
        <f>IF(OR(E194="Invalid input!",F194="Invalid input!",H194="Invalid input!"), "Invalid input!", " ")</f>
        <v xml:space="preserve"> </v>
      </c>
      <c r="D194" s="162" t="str">
        <f>IF(OR(Calculator!$D$5&gt;20, Calculator!$D$5&lt;-40), "Invalid input!", " ")</f>
        <v xml:space="preserve"> </v>
      </c>
      <c r="E194" s="162" t="str">
        <f>IF(OR(Calculator!$D$5&gt;20, Calculator!$D$5&lt;-70), "Invalid input!", " ")</f>
        <v xml:space="preserve"> </v>
      </c>
      <c r="F194" s="162" t="str">
        <f>IF(AND(Calculator!$D$5&gt;15, Calculator!$D$6&gt;G194), "Invalid input!", " ")</f>
        <v xml:space="preserve"> </v>
      </c>
      <c r="G194" s="6">
        <v>50</v>
      </c>
      <c r="I194" s="6"/>
    </row>
    <row r="195" spans="1:19" x14ac:dyDescent="0.35">
      <c r="A195" s="147" t="s">
        <v>189</v>
      </c>
      <c r="B195" s="12" t="str">
        <f>IF(OR(D195="Invalid input!",F195="Invalid input!",H195="Invalid input!"), "Invalid input!", " ")</f>
        <v xml:space="preserve"> </v>
      </c>
      <c r="C195" s="12" t="str">
        <f>IF(OR(E195="Invalid input!",F195="Invalid input!",H195="Invalid input!"), "Invalid input!", " ")</f>
        <v xml:space="preserve"> </v>
      </c>
      <c r="D195" s="162" t="str">
        <f>IF(OR(Calculator!$D$5&gt;20, Calculator!$D$5&lt;-40), "Invalid input!", " ")</f>
        <v xml:space="preserve"> </v>
      </c>
      <c r="E195" s="162" t="str">
        <f>IF(OR(Calculator!$D$5&gt;20, Calculator!$D$5&lt;-70), "Invalid input!", " ")</f>
        <v xml:space="preserve"> </v>
      </c>
      <c r="F195" s="162" t="str">
        <f>IF(AND(Calculator!$D$5&gt;15, Calculator!$D$6&gt;G195), "Invalid input!", " ")</f>
        <v xml:space="preserve"> </v>
      </c>
      <c r="G195" s="6">
        <v>50</v>
      </c>
      <c r="H195" s="162" t="str">
        <f>IF(AND(Calculator!$D$5&gt;10, Calculator!$D$6&gt;I195), "Invalid input!", " ")</f>
        <v xml:space="preserve"> </v>
      </c>
      <c r="I195" s="6">
        <v>54</v>
      </c>
    </row>
    <row r="196" spans="1:19" x14ac:dyDescent="0.35">
      <c r="A196" s="6" t="s">
        <v>114</v>
      </c>
      <c r="B196" s="6" t="s">
        <v>115</v>
      </c>
      <c r="C196" s="6" t="s">
        <v>116</v>
      </c>
    </row>
    <row r="198" spans="1:19" x14ac:dyDescent="0.35">
      <c r="A198" s="89" t="s">
        <v>85</v>
      </c>
      <c r="B198" s="85"/>
      <c r="C198" s="85"/>
      <c r="D198" s="85"/>
      <c r="E198" s="85"/>
      <c r="F198" s="85"/>
      <c r="G198" s="85"/>
      <c r="H198" s="85"/>
      <c r="I198" s="97"/>
      <c r="J198" s="85"/>
      <c r="K198" s="85"/>
      <c r="L198" s="85"/>
      <c r="M198" s="85"/>
      <c r="N198" s="85"/>
      <c r="O198" s="85"/>
      <c r="P198" s="85"/>
      <c r="Q198" s="85"/>
      <c r="R198" s="85"/>
    </row>
    <row r="199" spans="1:19" x14ac:dyDescent="0.35">
      <c r="A199" s="89" t="s">
        <v>86</v>
      </c>
      <c r="B199" s="85"/>
      <c r="C199" s="85"/>
      <c r="D199" s="85"/>
      <c r="E199" s="85"/>
      <c r="F199" s="85"/>
      <c r="G199" s="85"/>
      <c r="H199" s="89" t="s">
        <v>69</v>
      </c>
      <c r="I199" s="102" t="s">
        <v>87</v>
      </c>
      <c r="J199" s="89"/>
      <c r="K199" s="85" t="s">
        <v>89</v>
      </c>
      <c r="L199" s="89"/>
      <c r="M199" s="89"/>
      <c r="N199" s="89" t="s">
        <v>69</v>
      </c>
      <c r="O199" s="89" t="s">
        <v>88</v>
      </c>
      <c r="P199" s="85"/>
      <c r="Q199" s="85"/>
      <c r="R199" s="85"/>
    </row>
    <row r="200" spans="1:19" x14ac:dyDescent="0.35">
      <c r="A200" s="85"/>
      <c r="B200" s="85" t="s">
        <v>80</v>
      </c>
      <c r="C200" s="85" t="s">
        <v>81</v>
      </c>
      <c r="D200" s="85" t="s">
        <v>82</v>
      </c>
      <c r="E200" s="85" t="s">
        <v>83</v>
      </c>
      <c r="F200" s="85" t="s">
        <v>84</v>
      </c>
      <c r="G200" s="85"/>
      <c r="H200" s="85" t="s">
        <v>80</v>
      </c>
      <c r="I200" s="97" t="s">
        <v>81</v>
      </c>
      <c r="J200" s="85" t="s">
        <v>82</v>
      </c>
      <c r="K200" s="85" t="s">
        <v>83</v>
      </c>
      <c r="L200" s="85" t="s">
        <v>84</v>
      </c>
      <c r="M200" s="85"/>
      <c r="N200" s="85" t="s">
        <v>80</v>
      </c>
      <c r="O200" s="85" t="s">
        <v>81</v>
      </c>
      <c r="P200" s="85" t="s">
        <v>82</v>
      </c>
      <c r="Q200" s="85" t="s">
        <v>83</v>
      </c>
      <c r="R200" s="85" t="s">
        <v>84</v>
      </c>
    </row>
    <row r="201" spans="1:19" x14ac:dyDescent="0.35">
      <c r="A201" s="85">
        <v>0.01</v>
      </c>
      <c r="B201" s="103">
        <v>4.3999999999999997E-2</v>
      </c>
      <c r="C201" s="103">
        <v>4.3999999999999997E-2</v>
      </c>
      <c r="D201" s="104">
        <v>4.3999999999999997E-2</v>
      </c>
      <c r="E201" s="104">
        <v>4.3999999999999997E-2</v>
      </c>
      <c r="F201" s="103">
        <v>4.4999999999999998E-2</v>
      </c>
      <c r="G201" s="85">
        <v>0.01</v>
      </c>
      <c r="H201" s="105" t="s">
        <v>40</v>
      </c>
      <c r="I201" s="106">
        <v>5.7000000000000002E-2</v>
      </c>
      <c r="J201" s="105" t="s">
        <v>40</v>
      </c>
      <c r="K201" s="104">
        <v>5.7000000000000002E-2</v>
      </c>
      <c r="L201" s="104">
        <v>4.4999999999999998E-2</v>
      </c>
      <c r="M201" s="85">
        <v>0.01</v>
      </c>
      <c r="N201" s="105" t="s">
        <v>40</v>
      </c>
      <c r="O201" s="104">
        <v>4.3999999999999997E-2</v>
      </c>
      <c r="P201" s="105" t="s">
        <v>40</v>
      </c>
      <c r="Q201" s="104">
        <v>4.3999999999999997E-2</v>
      </c>
      <c r="R201" s="104">
        <v>4.4999999999999998E-2</v>
      </c>
      <c r="S201" s="19"/>
    </row>
    <row r="202" spans="1:19" x14ac:dyDescent="0.35">
      <c r="A202" s="85">
        <v>0.03</v>
      </c>
      <c r="B202" s="103">
        <v>4.3999999999999997E-2</v>
      </c>
      <c r="C202" s="103">
        <v>4.3999999999999997E-2</v>
      </c>
      <c r="D202" s="104">
        <v>4.3999999999999997E-2</v>
      </c>
      <c r="E202" s="104">
        <v>4.3999999999999997E-2</v>
      </c>
      <c r="F202" s="103">
        <v>4.4999999999999998E-2</v>
      </c>
      <c r="G202" s="85">
        <v>0.03</v>
      </c>
      <c r="H202" s="105" t="s">
        <v>40</v>
      </c>
      <c r="I202" s="106">
        <v>5.7000000000000002E-2</v>
      </c>
      <c r="J202" s="105" t="s">
        <v>40</v>
      </c>
      <c r="K202" s="104">
        <v>5.7000000000000002E-2</v>
      </c>
      <c r="L202" s="104">
        <v>4.4999999999999998E-2</v>
      </c>
      <c r="M202" s="85">
        <v>0.03</v>
      </c>
      <c r="N202" s="105" t="s">
        <v>40</v>
      </c>
      <c r="O202" s="104">
        <v>4.3999999999999997E-2</v>
      </c>
      <c r="P202" s="105" t="s">
        <v>40</v>
      </c>
      <c r="Q202" s="104">
        <v>4.3999999999999997E-2</v>
      </c>
      <c r="R202" s="104">
        <v>4.4999999999999998E-2</v>
      </c>
      <c r="S202" s="19"/>
    </row>
    <row r="203" spans="1:19" x14ac:dyDescent="0.35">
      <c r="A203" s="85">
        <v>0.5</v>
      </c>
      <c r="B203" s="103">
        <v>3.6999999999999998E-2</v>
      </c>
      <c r="C203" s="103">
        <v>3.6999999999999998E-2</v>
      </c>
      <c r="D203" s="104">
        <v>3.6999999999999998E-2</v>
      </c>
      <c r="E203" s="104">
        <v>3.6999999999999998E-2</v>
      </c>
      <c r="F203" s="103">
        <v>3.9E-2</v>
      </c>
      <c r="G203" s="85">
        <v>0.5</v>
      </c>
      <c r="H203" s="105" t="s">
        <v>40</v>
      </c>
      <c r="I203" s="106">
        <v>5.1999999999999998E-2</v>
      </c>
      <c r="J203" s="105" t="s">
        <v>40</v>
      </c>
      <c r="K203" s="104">
        <v>5.1999999999999998E-2</v>
      </c>
      <c r="L203" s="104">
        <v>4.1000000000000002E-2</v>
      </c>
      <c r="M203" s="85">
        <v>0.5</v>
      </c>
      <c r="N203" s="105" t="s">
        <v>40</v>
      </c>
      <c r="O203" s="104">
        <v>3.6999999999999998E-2</v>
      </c>
      <c r="P203" s="105" t="s">
        <v>40</v>
      </c>
      <c r="Q203" s="104">
        <v>3.6999999999999998E-2</v>
      </c>
      <c r="R203" s="104">
        <v>3.9E-2</v>
      </c>
      <c r="S203" s="19"/>
    </row>
    <row r="204" spans="1:19" x14ac:dyDescent="0.35">
      <c r="A204" s="85">
        <v>1</v>
      </c>
      <c r="B204" s="103">
        <v>3.6999999999999998E-2</v>
      </c>
      <c r="C204" s="103">
        <v>3.6999999999999998E-2</v>
      </c>
      <c r="D204" s="104">
        <v>3.6999999999999998E-2</v>
      </c>
      <c r="E204" s="104">
        <v>3.6999999999999998E-2</v>
      </c>
      <c r="F204" s="103">
        <v>3.7999999999999999E-2</v>
      </c>
      <c r="G204" s="85">
        <v>1</v>
      </c>
      <c r="H204" s="105" t="s">
        <v>40</v>
      </c>
      <c r="I204" s="106">
        <v>5.1999999999999998E-2</v>
      </c>
      <c r="J204" s="105" t="s">
        <v>40</v>
      </c>
      <c r="K204" s="104">
        <v>5.1999999999999998E-2</v>
      </c>
      <c r="L204" s="104">
        <v>3.9E-2</v>
      </c>
      <c r="M204" s="85">
        <v>1</v>
      </c>
      <c r="N204" s="105" t="s">
        <v>40</v>
      </c>
      <c r="O204" s="104">
        <v>3.6999999999999998E-2</v>
      </c>
      <c r="P204" s="105" t="s">
        <v>40</v>
      </c>
      <c r="Q204" s="104">
        <v>3.6999999999999998E-2</v>
      </c>
      <c r="R204" s="104">
        <v>3.9E-2</v>
      </c>
      <c r="S204" s="19"/>
    </row>
    <row r="205" spans="1:19" x14ac:dyDescent="0.35">
      <c r="A205" s="85">
        <v>6</v>
      </c>
      <c r="B205" s="104">
        <v>3.6999999999999998E-2</v>
      </c>
      <c r="C205" s="104">
        <v>3.6999999999999998E-2</v>
      </c>
      <c r="D205" s="104">
        <v>3.6999999999999998E-2</v>
      </c>
      <c r="E205" s="104">
        <v>3.6999999999999998E-2</v>
      </c>
      <c r="F205" s="103">
        <v>3.9E-2</v>
      </c>
      <c r="G205" s="85">
        <v>6</v>
      </c>
      <c r="H205" s="105" t="s">
        <v>40</v>
      </c>
      <c r="I205" s="106">
        <v>5.2999999999999999E-2</v>
      </c>
      <c r="J205" s="105" t="s">
        <v>40</v>
      </c>
      <c r="K205" s="104">
        <v>5.2999999999999999E-2</v>
      </c>
      <c r="L205" s="104">
        <v>0.04</v>
      </c>
      <c r="M205" s="85">
        <v>6</v>
      </c>
      <c r="N205" s="105" t="s">
        <v>40</v>
      </c>
      <c r="O205" s="104">
        <v>3.6999999999999998E-2</v>
      </c>
      <c r="P205" s="105" t="s">
        <v>40</v>
      </c>
      <c r="Q205" s="104">
        <v>3.6999999999999998E-2</v>
      </c>
      <c r="R205" s="104">
        <v>0.04</v>
      </c>
      <c r="S205" s="19"/>
    </row>
    <row r="206" spans="1:19" x14ac:dyDescent="0.35">
      <c r="A206" s="85">
        <v>10</v>
      </c>
      <c r="B206" s="105" t="s">
        <v>40</v>
      </c>
      <c r="C206" s="105" t="s">
        <v>40</v>
      </c>
      <c r="D206" s="104">
        <v>3.6999999999999998E-2</v>
      </c>
      <c r="E206" s="104">
        <v>3.6999999999999998E-2</v>
      </c>
      <c r="F206" s="103">
        <v>0.04</v>
      </c>
      <c r="G206" s="85">
        <v>10</v>
      </c>
      <c r="H206" s="105" t="s">
        <v>40</v>
      </c>
      <c r="I206" s="107" t="s">
        <v>40</v>
      </c>
      <c r="J206" s="105" t="s">
        <v>40</v>
      </c>
      <c r="K206" s="104">
        <v>5.2999999999999999E-2</v>
      </c>
      <c r="L206" s="104">
        <v>4.1000000000000002E-2</v>
      </c>
      <c r="M206" s="85">
        <v>10</v>
      </c>
      <c r="N206" s="105" t="s">
        <v>40</v>
      </c>
      <c r="O206" s="105" t="s">
        <v>40</v>
      </c>
      <c r="P206" s="105" t="s">
        <v>40</v>
      </c>
      <c r="Q206" s="104">
        <v>3.6999999999999998E-2</v>
      </c>
      <c r="R206" s="104">
        <v>4.1000000000000002E-2</v>
      </c>
      <c r="S206" s="19"/>
    </row>
    <row r="207" spans="1:19" x14ac:dyDescent="0.35">
      <c r="A207" s="85">
        <v>18</v>
      </c>
      <c r="B207" s="105" t="s">
        <v>40</v>
      </c>
      <c r="C207" s="105" t="s">
        <v>40</v>
      </c>
      <c r="D207" s="104">
        <v>0.04</v>
      </c>
      <c r="E207" s="104">
        <v>0.04</v>
      </c>
      <c r="F207" s="103">
        <v>4.2000000000000003E-2</v>
      </c>
      <c r="G207" s="85">
        <v>18</v>
      </c>
      <c r="H207" s="105" t="s">
        <v>40</v>
      </c>
      <c r="I207" s="107" t="s">
        <v>40</v>
      </c>
      <c r="J207" s="105" t="s">
        <v>40</v>
      </c>
      <c r="K207" s="104">
        <v>5.3999999999999999E-2</v>
      </c>
      <c r="L207" s="104">
        <v>4.2999999999999997E-2</v>
      </c>
      <c r="M207" s="85">
        <v>18</v>
      </c>
      <c r="N207" s="105" t="s">
        <v>40</v>
      </c>
      <c r="O207" s="105" t="s">
        <v>40</v>
      </c>
      <c r="P207" s="105" t="s">
        <v>40</v>
      </c>
      <c r="Q207" s="104">
        <v>0.04</v>
      </c>
      <c r="R207" s="104">
        <v>4.2000000000000003E-2</v>
      </c>
      <c r="S207" s="19"/>
    </row>
    <row r="208" spans="1:19" x14ac:dyDescent="0.35">
      <c r="A208" s="85">
        <v>26.5</v>
      </c>
      <c r="B208" s="105" t="s">
        <v>40</v>
      </c>
      <c r="C208" s="105" t="s">
        <v>40</v>
      </c>
      <c r="D208" s="105" t="s">
        <v>40</v>
      </c>
      <c r="E208" s="105" t="s">
        <v>40</v>
      </c>
      <c r="F208" s="103">
        <v>4.9000000000000002E-2</v>
      </c>
      <c r="G208" s="85">
        <v>26.5</v>
      </c>
      <c r="H208" s="105" t="s">
        <v>40</v>
      </c>
      <c r="I208" s="107" t="s">
        <v>40</v>
      </c>
      <c r="J208" s="105" t="s">
        <v>40</v>
      </c>
      <c r="K208" s="105" t="s">
        <v>40</v>
      </c>
      <c r="L208" s="104">
        <v>0.05</v>
      </c>
      <c r="M208" s="85">
        <v>26.5</v>
      </c>
      <c r="N208" s="105" t="s">
        <v>40</v>
      </c>
      <c r="O208" s="105" t="s">
        <v>40</v>
      </c>
      <c r="P208" s="105" t="s">
        <v>40</v>
      </c>
      <c r="Q208" s="105" t="s">
        <v>40</v>
      </c>
      <c r="R208" s="104">
        <v>4.9000000000000002E-2</v>
      </c>
      <c r="S208" s="19"/>
    </row>
    <row r="209" spans="1:54" x14ac:dyDescent="0.35">
      <c r="A209" s="85">
        <v>33</v>
      </c>
      <c r="B209" s="105" t="s">
        <v>40</v>
      </c>
      <c r="C209" s="105" t="s">
        <v>40</v>
      </c>
      <c r="D209" s="105" t="s">
        <v>40</v>
      </c>
      <c r="E209" s="105" t="s">
        <v>40</v>
      </c>
      <c r="F209" s="103">
        <v>5.6000000000000001E-2</v>
      </c>
      <c r="G209" s="85">
        <v>33</v>
      </c>
      <c r="H209" s="105" t="s">
        <v>40</v>
      </c>
      <c r="I209" s="107" t="s">
        <v>40</v>
      </c>
      <c r="J209" s="105" t="s">
        <v>40</v>
      </c>
      <c r="K209" s="105" t="s">
        <v>40</v>
      </c>
      <c r="L209" s="104">
        <v>5.7000000000000002E-2</v>
      </c>
      <c r="M209" s="85">
        <v>33</v>
      </c>
      <c r="N209" s="105" t="s">
        <v>40</v>
      </c>
      <c r="O209" s="105" t="s">
        <v>40</v>
      </c>
      <c r="P209" s="105" t="s">
        <v>40</v>
      </c>
      <c r="Q209" s="105" t="s">
        <v>40</v>
      </c>
      <c r="R209" s="104">
        <v>5.6000000000000001E-2</v>
      </c>
      <c r="S209" s="19"/>
    </row>
    <row r="210" spans="1:54" x14ac:dyDescent="0.35">
      <c r="A210" s="89" t="s">
        <v>69</v>
      </c>
      <c r="B210" s="85"/>
      <c r="C210" s="85"/>
      <c r="D210" s="85"/>
      <c r="E210" s="85"/>
      <c r="F210" s="85"/>
      <c r="G210" s="85"/>
      <c r="H210" s="85"/>
      <c r="I210" s="97"/>
      <c r="J210" s="85"/>
      <c r="K210" s="85"/>
      <c r="L210" s="85"/>
      <c r="M210" s="85"/>
      <c r="N210" s="85"/>
      <c r="O210" s="85"/>
      <c r="P210" s="85"/>
      <c r="Q210" s="85"/>
      <c r="R210" s="85"/>
    </row>
    <row r="211" spans="1:54" ht="15" thickBot="1" x14ac:dyDescent="0.4">
      <c r="A211" s="85"/>
      <c r="B211" s="85" t="s">
        <v>80</v>
      </c>
      <c r="C211" s="85" t="s">
        <v>81</v>
      </c>
      <c r="D211" s="85" t="s">
        <v>82</v>
      </c>
      <c r="E211" s="85" t="s">
        <v>83</v>
      </c>
      <c r="F211" s="85" t="s">
        <v>84</v>
      </c>
      <c r="G211" s="85"/>
      <c r="H211" s="85" t="s">
        <v>118</v>
      </c>
      <c r="I211" s="97"/>
      <c r="J211" s="108" t="e">
        <f>IF(Calculator!D10="Average only mode",INDEX(Data!A200:F209,MATCH(Calculator!D6,Data!A200:A209,1),MATCH(Calculator!D11,Data!A200:F200,0)),INDEX(A211:F220,MATCH(Calculator!D6,Data!A211:A220,1),MATCH(Calculator!D11,Data!A211:F211,0)))</f>
        <v>#N/A</v>
      </c>
      <c r="K211" s="85"/>
      <c r="L211" s="85"/>
      <c r="M211" s="85"/>
      <c r="N211" s="85"/>
      <c r="O211" s="85"/>
      <c r="P211" s="85"/>
      <c r="Q211" s="85"/>
      <c r="R211" s="85"/>
    </row>
    <row r="212" spans="1:54" ht="15" thickTop="1" x14ac:dyDescent="0.35">
      <c r="A212" s="85">
        <v>0.01</v>
      </c>
      <c r="B212" s="103" t="e">
        <f>IF(OR(Calculator!$D$8="Off",Calculator!$D$8="High"), IF(Calculator!#REF!="No", Data!H201, Data!H201+1.6%), Data!N201)</f>
        <v>#REF!</v>
      </c>
      <c r="C212" s="103" t="e">
        <f>IF(OR(Calculator!$D$8="Off",Calculator!$D$8="High"), IF(Calculator!#REF!="No", Data!I201, Data!I201+1.6%), Data!O201)</f>
        <v>#REF!</v>
      </c>
      <c r="D212" s="103" t="e">
        <f>IF(OR(Calculator!$D$8="Off",Calculator!$D$8="High"), IF(Calculator!#REF!="No", Data!J201, Data!J201+1.6%), Data!P201)</f>
        <v>#REF!</v>
      </c>
      <c r="E212" s="103" t="e">
        <f>IF(OR(Calculator!$D$8="Off",Calculator!$D$8="High"), IF(Calculator!#REF!="No", Data!K201, Data!K201+1.6%), Data!Q201)</f>
        <v>#REF!</v>
      </c>
      <c r="F212" s="103" t="e">
        <f>IF(OR(Calculator!$D$8="Off",Calculator!$D$8="High"), IF(Calculator!#REF!="No", Data!L201, Data!L201+1.6%), Data!R201)</f>
        <v>#REF!</v>
      </c>
      <c r="G212" s="85"/>
      <c r="H212" s="85"/>
      <c r="I212" s="97"/>
      <c r="J212" s="85"/>
      <c r="K212" s="85"/>
      <c r="L212" s="85"/>
      <c r="M212" s="85"/>
      <c r="N212" s="85"/>
      <c r="O212" s="85"/>
      <c r="P212" s="85"/>
      <c r="Q212" s="85"/>
      <c r="R212" s="85"/>
    </row>
    <row r="213" spans="1:54" x14ac:dyDescent="0.35">
      <c r="A213" s="85">
        <v>0.03</v>
      </c>
      <c r="B213" s="103" t="e">
        <f>IF(OR(Calculator!$D$8="Off",Calculator!$D$8="High"), IF(Calculator!#REF!="No", Data!H202, Data!H202+1.6%), Data!N202)</f>
        <v>#REF!</v>
      </c>
      <c r="C213" s="103" t="e">
        <f>IF(OR(Calculator!$D$8="Off",Calculator!$D$8="High"), IF(Calculator!#REF!="No", Data!I202, Data!I202+1.6%), Data!O202)</f>
        <v>#REF!</v>
      </c>
      <c r="D213" s="103" t="e">
        <f>IF(OR(Calculator!$D$8="Off",Calculator!$D$8="High"), IF(Calculator!#REF!="No", Data!J202, Data!J202+1.6%), Data!P202)</f>
        <v>#REF!</v>
      </c>
      <c r="E213" s="103" t="e">
        <f>IF(OR(Calculator!$D$8="Off",Calculator!$D$8="High"), IF(Calculator!#REF!="No", Data!K202, Data!K202+1.6%), Data!Q202)</f>
        <v>#REF!</v>
      </c>
      <c r="F213" s="103" t="e">
        <f>IF(OR(Calculator!$D$8="Off",Calculator!$D$8="High"), IF(Calculator!#REF!="No", Data!L202, Data!L202+1.6%), Data!R202)</f>
        <v>#REF!</v>
      </c>
      <c r="G213" s="85"/>
      <c r="H213" s="85"/>
      <c r="I213" s="97"/>
      <c r="J213" s="85"/>
      <c r="K213" s="85"/>
      <c r="L213" s="85"/>
      <c r="M213" s="85"/>
      <c r="N213" s="85"/>
      <c r="O213" s="85"/>
      <c r="P213" s="85"/>
      <c r="Q213" s="85"/>
      <c r="R213" s="85"/>
    </row>
    <row r="214" spans="1:54" x14ac:dyDescent="0.35">
      <c r="A214" s="85">
        <v>0.5</v>
      </c>
      <c r="B214" s="103" t="e">
        <f>IF(OR(Calculator!$D$8="Off",Calculator!$D$8="High"), IF(Calculator!#REF!="No", Data!H203, Data!H203+1.6%), Data!N203)</f>
        <v>#REF!</v>
      </c>
      <c r="C214" s="103" t="e">
        <f>IF(OR(Calculator!$D$8="Off",Calculator!$D$8="High"), IF(Calculator!#REF!="No", Data!I203, Data!I203+1.6%), Data!O203)</f>
        <v>#REF!</v>
      </c>
      <c r="D214" s="103" t="e">
        <f>IF(OR(Calculator!$D$8="Off",Calculator!$D$8="High"), IF(Calculator!#REF!="No", Data!J203, Data!J203+1.6%), Data!P203)</f>
        <v>#REF!</v>
      </c>
      <c r="E214" s="103" t="e">
        <f>IF(OR(Calculator!$D$8="Off",Calculator!$D$8="High"), IF(Calculator!#REF!="No", Data!K203, Data!K203+1.6%), Data!Q203)</f>
        <v>#REF!</v>
      </c>
      <c r="F214" s="103" t="e">
        <f>IF(OR(Calculator!$D$8="Off",Calculator!$D$8="High"), IF(Calculator!#REF!="No", Data!L203, Data!L203+1.6%), Data!R203)</f>
        <v>#REF!</v>
      </c>
      <c r="G214" s="85"/>
      <c r="H214" s="85"/>
      <c r="I214" s="97"/>
      <c r="J214" s="85"/>
      <c r="K214" s="85"/>
      <c r="L214" s="85"/>
      <c r="M214" s="85"/>
      <c r="N214" s="85"/>
      <c r="O214" s="85"/>
      <c r="P214" s="85"/>
      <c r="Q214" s="85"/>
      <c r="R214" s="85"/>
    </row>
    <row r="215" spans="1:54" x14ac:dyDescent="0.35">
      <c r="A215" s="85">
        <v>1</v>
      </c>
      <c r="B215" s="103" t="e">
        <f>IF(OR(Calculator!$D$8="Off",Calculator!$D$8="High"), IF(Calculator!#REF!="No", Data!H204, Data!H204+1.6%), Data!N204)</f>
        <v>#REF!</v>
      </c>
      <c r="C215" s="103" t="e">
        <f>IF(OR(Calculator!$D$8="Off",Calculator!$D$8="High"), IF(Calculator!#REF!="No", Data!I204, Data!I204+1.6%), Data!O204)</f>
        <v>#REF!</v>
      </c>
      <c r="D215" s="103" t="e">
        <f>IF(OR(Calculator!$D$8="Off",Calculator!$D$8="High"), IF(Calculator!#REF!="No", Data!J204, Data!J204+1.6%), Data!P204)</f>
        <v>#REF!</v>
      </c>
      <c r="E215" s="103" t="e">
        <f>IF(OR(Calculator!$D$8="Off",Calculator!$D$8="High"), IF(Calculator!#REF!="No", Data!K204, Data!K204+1.6%), Data!Q204)</f>
        <v>#REF!</v>
      </c>
      <c r="F215" s="103" t="e">
        <f>IF(OR(Calculator!$D$8="Off",Calculator!$D$8="High"), IF(Calculator!#REF!="No", Data!L204, Data!L204+1.6%), Data!R204)</f>
        <v>#REF!</v>
      </c>
      <c r="G215" s="85"/>
      <c r="H215" s="85"/>
      <c r="I215" s="97"/>
      <c r="J215" s="85"/>
      <c r="K215" s="85"/>
      <c r="L215" s="85"/>
      <c r="M215" s="85"/>
      <c r="N215" s="85"/>
      <c r="O215" s="85"/>
      <c r="P215" s="85"/>
      <c r="Q215" s="85"/>
      <c r="R215" s="85"/>
    </row>
    <row r="216" spans="1:54" x14ac:dyDescent="0.35">
      <c r="A216" s="85">
        <v>6</v>
      </c>
      <c r="B216" s="103" t="e">
        <f>IF(OR(Calculator!$D$8="Off",Calculator!$D$8="High"), IF(Calculator!#REF!="No", Data!H205, Data!H205+1.6%), Data!N205)</f>
        <v>#REF!</v>
      </c>
      <c r="C216" s="103" t="e">
        <f>IF(OR(Calculator!$D$8="Off",Calculator!$D$8="High"), IF(Calculator!#REF!="No", Data!I205, Data!I205+1.6%), Data!O205)</f>
        <v>#REF!</v>
      </c>
      <c r="D216" s="103" t="e">
        <f>IF(OR(Calculator!$D$8="Off",Calculator!$D$8="High"), IF(Calculator!#REF!="No", Data!J205, Data!J205+1.6%), Data!P205)</f>
        <v>#REF!</v>
      </c>
      <c r="E216" s="103" t="e">
        <f>IF(OR(Calculator!$D$8="Off",Calculator!$D$8="High"), IF(Calculator!#REF!="No", Data!K205, Data!K205+1.6%), Data!Q205)</f>
        <v>#REF!</v>
      </c>
      <c r="F216" s="103" t="e">
        <f>IF(OR(Calculator!$D$8="Off",Calculator!$D$8="High"), IF(Calculator!#REF!="No", Data!L205, Data!L205+1.6%), Data!R205)</f>
        <v>#REF!</v>
      </c>
      <c r="G216" s="85"/>
      <c r="H216" s="85"/>
      <c r="I216" s="97"/>
      <c r="J216" s="85"/>
      <c r="K216" s="85"/>
      <c r="L216" s="85"/>
      <c r="M216" s="85"/>
      <c r="N216" s="85"/>
      <c r="O216" s="85"/>
      <c r="P216" s="85"/>
      <c r="Q216" s="85"/>
      <c r="R216" s="85"/>
    </row>
    <row r="217" spans="1:54" x14ac:dyDescent="0.35">
      <c r="A217" s="85">
        <v>10</v>
      </c>
      <c r="B217" s="103" t="e">
        <f>IF(OR(Calculator!$D$8="Off",Calculator!$D$8="High"), IF(Calculator!#REF!="No", Data!H206, Data!H206+1.6%), Data!N206)</f>
        <v>#REF!</v>
      </c>
      <c r="C217" s="103" t="e">
        <f>IF(OR(Calculator!$D$8="Off",Calculator!$D$8="High"), IF(Calculator!#REF!="No", Data!I206, Data!I206+1.6%), Data!O206)</f>
        <v>#REF!</v>
      </c>
      <c r="D217" s="103" t="e">
        <f>IF(OR(Calculator!$D$8="Off",Calculator!$D$8="High"), IF(Calculator!#REF!="No", Data!J206, Data!J206+1.6%), Data!P206)</f>
        <v>#REF!</v>
      </c>
      <c r="E217" s="103" t="e">
        <f>IF(OR(Calculator!$D$8="Off",Calculator!$D$8="High"), IF(Calculator!#REF!="No", Data!K206, Data!K206+1.6%), Data!Q206)</f>
        <v>#REF!</v>
      </c>
      <c r="F217" s="103" t="e">
        <f>IF(OR(Calculator!$D$8="Off",Calculator!$D$8="High"), IF(Calculator!#REF!="No", Data!L206, Data!L206+1.6%), Data!R206)</f>
        <v>#REF!</v>
      </c>
      <c r="G217" s="85"/>
      <c r="H217" s="85"/>
      <c r="I217" s="97"/>
      <c r="J217" s="85"/>
      <c r="K217" s="85"/>
      <c r="L217" s="85"/>
      <c r="M217" s="85"/>
      <c r="N217" s="85"/>
      <c r="O217" s="85"/>
      <c r="P217" s="85"/>
      <c r="Q217" s="85"/>
      <c r="R217" s="85"/>
    </row>
    <row r="218" spans="1:54" x14ac:dyDescent="0.35">
      <c r="A218" s="85">
        <v>18</v>
      </c>
      <c r="B218" s="103" t="e">
        <f>IF(OR(Calculator!$D$8="Off",Calculator!$D$8="High"), IF(Calculator!#REF!="No", Data!H207, Data!H207+1.6%), Data!N207)</f>
        <v>#REF!</v>
      </c>
      <c r="C218" s="103" t="e">
        <f>IF(OR(Calculator!$D$8="Off",Calculator!$D$8="High"), IF(Calculator!#REF!="No", Data!I207, Data!I207+1.6%), Data!O207)</f>
        <v>#REF!</v>
      </c>
      <c r="D218" s="103" t="e">
        <f>IF(OR(Calculator!$D$8="Off",Calculator!$D$8="High"), IF(Calculator!#REF!="No", Data!J207, Data!J207+1.6%), Data!P207)</f>
        <v>#REF!</v>
      </c>
      <c r="E218" s="103" t="e">
        <f>IF(OR(Calculator!$D$8="Off",Calculator!$D$8="High"), IF(Calculator!#REF!="No", Data!K207, Data!K207+1.6%), Data!Q207)</f>
        <v>#REF!</v>
      </c>
      <c r="F218" s="103" t="e">
        <f>IF(OR(Calculator!$D$8="Off",Calculator!$D$8="High"), IF(Calculator!#REF!="No", Data!L207, Data!L207+1.6%), Data!R207)</f>
        <v>#REF!</v>
      </c>
      <c r="G218" s="85"/>
      <c r="H218" s="85"/>
      <c r="I218" s="97"/>
      <c r="J218" s="85"/>
      <c r="K218" s="85"/>
      <c r="L218" s="85"/>
      <c r="M218" s="85"/>
      <c r="N218" s="85"/>
      <c r="O218" s="85"/>
      <c r="P218" s="85"/>
      <c r="Q218" s="85"/>
      <c r="R218" s="85"/>
    </row>
    <row r="219" spans="1:54" x14ac:dyDescent="0.35">
      <c r="A219" s="85">
        <v>26.5</v>
      </c>
      <c r="B219" s="103" t="e">
        <f>IF(OR(Calculator!$D$8="Off",Calculator!$D$8="High"), IF(Calculator!#REF!="No", Data!H208, Data!H208+1.6%), Data!N208)</f>
        <v>#REF!</v>
      </c>
      <c r="C219" s="103" t="e">
        <f>IF(OR(Calculator!$D$8="Off",Calculator!$D$8="High"), IF(Calculator!#REF!="No", Data!I208, Data!I208+1.6%), Data!O208)</f>
        <v>#REF!</v>
      </c>
      <c r="D219" s="103" t="e">
        <f>IF(OR(Calculator!$D$8="Off",Calculator!$D$8="High"), IF(Calculator!#REF!="No", Data!J208, Data!J208+1.6%), Data!P208)</f>
        <v>#REF!</v>
      </c>
      <c r="E219" s="103" t="e">
        <f>IF(OR(Calculator!$D$8="Off",Calculator!$D$8="High"), IF(Calculator!#REF!="No", Data!K208, Data!K208+1.6%), Data!Q208)</f>
        <v>#REF!</v>
      </c>
      <c r="F219" s="103" t="e">
        <f>IF(OR(Calculator!$D$8="Off",Calculator!$D$8="High"), IF(Calculator!#REF!="No", Data!L208, Data!L208+1.6%), Data!R208)</f>
        <v>#REF!</v>
      </c>
      <c r="G219" s="85"/>
      <c r="H219" s="85"/>
      <c r="I219" s="97"/>
      <c r="J219" s="85"/>
      <c r="K219" s="85"/>
      <c r="L219" s="85"/>
      <c r="M219" s="85"/>
      <c r="N219" s="85"/>
      <c r="O219" s="85"/>
      <c r="P219" s="85"/>
      <c r="Q219" s="85"/>
      <c r="R219" s="85"/>
    </row>
    <row r="220" spans="1:54" x14ac:dyDescent="0.35">
      <c r="A220" s="85">
        <v>33</v>
      </c>
      <c r="B220" s="103" t="e">
        <f>IF(OR(Calculator!$D$8="Off",Calculator!$D$8="High"), IF(Calculator!#REF!="No", Data!H209, Data!H209+1.6%), Data!N209)</f>
        <v>#REF!</v>
      </c>
      <c r="C220" s="103" t="e">
        <f>IF(OR(Calculator!$D$8="Off",Calculator!$D$8="High"), IF(Calculator!#REF!="No", Data!I209, Data!I209+1.6%), Data!O209)</f>
        <v>#REF!</v>
      </c>
      <c r="D220" s="103" t="e">
        <f>IF(OR(Calculator!$D$8="Off",Calculator!$D$8="High"), IF(Calculator!#REF!="No", Data!J209, Data!J209+1.6%), Data!P209)</f>
        <v>#REF!</v>
      </c>
      <c r="E220" s="103" t="e">
        <f>IF(OR(Calculator!$D$8="Off",Calculator!$D$8="High"), IF(Calculator!#REF!="No", Data!K209, Data!K209+1.6%), Data!Q209)</f>
        <v>#REF!</v>
      </c>
      <c r="F220" s="103" t="e">
        <f>IF(OR(Calculator!$D$8="Off",Calculator!$D$8="High"), IF(Calculator!#REF!="No", Data!L209, Data!L209+1.6%), Data!R209)</f>
        <v>#REF!</v>
      </c>
      <c r="G220" s="85"/>
      <c r="H220" s="85"/>
      <c r="I220" s="97"/>
      <c r="J220" s="85"/>
      <c r="K220" s="85"/>
      <c r="L220" s="85"/>
      <c r="M220" s="85"/>
      <c r="N220" s="85"/>
      <c r="O220" s="85"/>
      <c r="P220" s="85"/>
      <c r="Q220" s="85"/>
      <c r="R220" s="85"/>
    </row>
    <row r="223" spans="1:54" x14ac:dyDescent="0.35">
      <c r="A223" s="26" t="s">
        <v>170</v>
      </c>
    </row>
    <row r="224" spans="1:54" x14ac:dyDescent="0.35">
      <c r="A224" s="26" t="s">
        <v>86</v>
      </c>
      <c r="AD224" s="42"/>
      <c r="AI224" s="26" t="s">
        <v>171</v>
      </c>
      <c r="AJ224" s="10"/>
      <c r="AM224" s="35"/>
      <c r="AN224" s="10"/>
      <c r="AO224" s="10"/>
      <c r="BB224" s="26" t="s">
        <v>172</v>
      </c>
    </row>
    <row r="225" spans="1:72" x14ac:dyDescent="0.35">
      <c r="B225" s="61" t="s">
        <v>150</v>
      </c>
      <c r="C225" s="62" t="s">
        <v>151</v>
      </c>
      <c r="D225" s="62" t="s">
        <v>152</v>
      </c>
      <c r="E225" s="62" t="s">
        <v>167</v>
      </c>
      <c r="F225" s="137" t="s">
        <v>153</v>
      </c>
      <c r="G225" s="148" t="s">
        <v>190</v>
      </c>
      <c r="H225" s="148" t="s">
        <v>191</v>
      </c>
      <c r="I225" s="62" t="s">
        <v>154</v>
      </c>
      <c r="J225" s="62" t="s">
        <v>155</v>
      </c>
      <c r="K225" s="62" t="s">
        <v>156</v>
      </c>
      <c r="L225" s="62" t="s">
        <v>157</v>
      </c>
      <c r="M225" s="62" t="s">
        <v>144</v>
      </c>
      <c r="N225" s="136" t="s">
        <v>194</v>
      </c>
      <c r="O225" s="136" t="s">
        <v>195</v>
      </c>
      <c r="P225" s="138" t="s">
        <v>158</v>
      </c>
      <c r="Q225" s="62" t="s">
        <v>159</v>
      </c>
      <c r="R225" s="62" t="s">
        <v>160</v>
      </c>
      <c r="S225" s="62" t="s">
        <v>169</v>
      </c>
      <c r="T225" s="137" t="s">
        <v>161</v>
      </c>
      <c r="U225" s="136" t="s">
        <v>192</v>
      </c>
      <c r="V225" s="148" t="s">
        <v>193</v>
      </c>
      <c r="W225" s="62" t="s">
        <v>162</v>
      </c>
      <c r="X225" s="62" t="s">
        <v>163</v>
      </c>
      <c r="Y225" s="62" t="s">
        <v>164</v>
      </c>
      <c r="Z225" s="62" t="s">
        <v>165</v>
      </c>
      <c r="AA225" s="62" t="s">
        <v>166</v>
      </c>
      <c r="AB225" s="136" t="s">
        <v>186</v>
      </c>
      <c r="AC225" s="148" t="s">
        <v>187</v>
      </c>
      <c r="AD225" s="62" t="s">
        <v>168</v>
      </c>
      <c r="AE225" s="136" t="s">
        <v>188</v>
      </c>
      <c r="AF225" s="136" t="s">
        <v>189</v>
      </c>
      <c r="AH225" s="58"/>
      <c r="AI225" s="62" t="s">
        <v>154</v>
      </c>
      <c r="AJ225" s="62" t="s">
        <v>155</v>
      </c>
      <c r="AK225" s="62" t="s">
        <v>156</v>
      </c>
      <c r="AL225" s="62" t="s">
        <v>157</v>
      </c>
      <c r="AM225" s="62" t="s">
        <v>166</v>
      </c>
      <c r="AN225" s="136" t="s">
        <v>194</v>
      </c>
      <c r="AO225" s="136" t="s">
        <v>187</v>
      </c>
      <c r="AP225" s="62" t="s">
        <v>162</v>
      </c>
      <c r="AQ225" s="62" t="s">
        <v>163</v>
      </c>
      <c r="AR225" s="62" t="s">
        <v>164</v>
      </c>
      <c r="AS225" s="62" t="s">
        <v>165</v>
      </c>
      <c r="AT225" s="61" t="s">
        <v>166</v>
      </c>
      <c r="AU225" s="136" t="s">
        <v>186</v>
      </c>
      <c r="AV225" s="148" t="s">
        <v>187</v>
      </c>
      <c r="AW225" s="61" t="s">
        <v>168</v>
      </c>
      <c r="AX225" s="136" t="s">
        <v>188</v>
      </c>
      <c r="AY225" s="136" t="s">
        <v>189</v>
      </c>
      <c r="BB225" s="62" t="s">
        <v>154</v>
      </c>
      <c r="BC225" s="62" t="s">
        <v>155</v>
      </c>
      <c r="BD225" s="62" t="s">
        <v>156</v>
      </c>
      <c r="BE225" s="62" t="s">
        <v>157</v>
      </c>
      <c r="BF225" s="61" t="s">
        <v>144</v>
      </c>
      <c r="BG225" s="151" t="s">
        <v>194</v>
      </c>
      <c r="BH225" s="151" t="s">
        <v>195</v>
      </c>
      <c r="BI225" s="145" t="s">
        <v>162</v>
      </c>
      <c r="BJ225" s="128" t="s">
        <v>163</v>
      </c>
      <c r="BK225" s="128" t="s">
        <v>164</v>
      </c>
      <c r="BL225" s="128" t="s">
        <v>165</v>
      </c>
      <c r="BM225" s="146" t="s">
        <v>166</v>
      </c>
      <c r="BN225" s="149" t="s">
        <v>186</v>
      </c>
      <c r="BO225" s="150" t="s">
        <v>187</v>
      </c>
      <c r="BP225" s="61" t="s">
        <v>168</v>
      </c>
      <c r="BQ225" s="149" t="s">
        <v>188</v>
      </c>
      <c r="BR225" s="149" t="s">
        <v>189</v>
      </c>
    </row>
    <row r="226" spans="1:72" x14ac:dyDescent="0.35">
      <c r="A226" s="67">
        <v>0.01</v>
      </c>
      <c r="B226" s="71">
        <v>4.2999999999999997E-2</v>
      </c>
      <c r="C226" s="72">
        <v>4.2999999999999997E-2</v>
      </c>
      <c r="D226" s="72">
        <v>4.3999999999999997E-2</v>
      </c>
      <c r="E226" s="72">
        <v>4.5999999999999999E-2</v>
      </c>
      <c r="F226" s="72">
        <v>4.5999999999999999E-2</v>
      </c>
      <c r="G226" s="72">
        <v>4.8000000000000001E-2</v>
      </c>
      <c r="H226" s="72">
        <v>4.8000000000000001E-2</v>
      </c>
      <c r="I226" s="71">
        <v>4.2999999999999997E-2</v>
      </c>
      <c r="J226" s="72">
        <v>4.2999999999999997E-2</v>
      </c>
      <c r="K226" s="72">
        <v>4.3999999999999997E-2</v>
      </c>
      <c r="L226" s="72">
        <v>4.5999999999999999E-2</v>
      </c>
      <c r="M226" s="72">
        <v>4.5999999999999999E-2</v>
      </c>
      <c r="N226" s="72">
        <v>4.8000000000000001E-2</v>
      </c>
      <c r="O226" s="72">
        <v>4.8000000000000001E-2</v>
      </c>
      <c r="P226" s="71">
        <v>4.2999999999999997E-2</v>
      </c>
      <c r="Q226" s="72">
        <v>4.2999999999999997E-2</v>
      </c>
      <c r="R226" s="72">
        <v>4.3999999999999997E-2</v>
      </c>
      <c r="S226" s="72">
        <v>4.5999999999999999E-2</v>
      </c>
      <c r="T226" s="72">
        <v>4.5999999999999999E-2</v>
      </c>
      <c r="U226" s="72">
        <v>4.8000000000000001E-2</v>
      </c>
      <c r="V226" s="72">
        <v>4.8000000000000001E-2</v>
      </c>
      <c r="W226" s="71">
        <v>4.2999999999999997E-2</v>
      </c>
      <c r="X226" s="72">
        <v>4.2999999999999997E-2</v>
      </c>
      <c r="Y226" s="72">
        <v>4.3999999999999997E-2</v>
      </c>
      <c r="Z226" s="72">
        <v>4.5999999999999999E-2</v>
      </c>
      <c r="AA226" s="72">
        <v>4.5999999999999999E-2</v>
      </c>
      <c r="AB226" s="72">
        <v>4.8000000000000001E-2</v>
      </c>
      <c r="AC226" s="78">
        <v>4.8000000000000001E-2</v>
      </c>
      <c r="AD226" s="71">
        <v>4.7E-2</v>
      </c>
      <c r="AE226" s="3">
        <v>4.8000000000000001E-2</v>
      </c>
      <c r="AF226" s="79">
        <v>4.8000000000000001E-2</v>
      </c>
      <c r="AH226" s="67">
        <v>0.01</v>
      </c>
      <c r="AI226" s="71">
        <v>4.2999999999999997E-2</v>
      </c>
      <c r="AJ226" s="72">
        <v>4.2999999999999997E-2</v>
      </c>
      <c r="AK226" s="72">
        <v>4.3999999999999997E-2</v>
      </c>
      <c r="AL226" s="72">
        <v>4.7E-2</v>
      </c>
      <c r="AM226" s="72">
        <v>4.7E-2</v>
      </c>
      <c r="AN226" s="72">
        <v>0.05</v>
      </c>
      <c r="AO226" s="72">
        <v>0.05</v>
      </c>
      <c r="AP226" s="71">
        <v>4.2999999999999997E-2</v>
      </c>
      <c r="AQ226" s="72">
        <v>4.2999999999999997E-2</v>
      </c>
      <c r="AR226" s="72">
        <v>4.3999999999999997E-2</v>
      </c>
      <c r="AS226" s="72">
        <v>4.7E-2</v>
      </c>
      <c r="AT226" s="72">
        <v>4.7E-2</v>
      </c>
      <c r="AU226" s="72">
        <v>0.05</v>
      </c>
      <c r="AV226" s="72">
        <v>0.05</v>
      </c>
      <c r="AW226" s="71">
        <v>4.5999999999999999E-2</v>
      </c>
      <c r="AX226" s="72">
        <v>0.05</v>
      </c>
      <c r="AY226" s="78">
        <v>0.05</v>
      </c>
      <c r="AZ226" s="43"/>
      <c r="BA226" s="67">
        <v>0.01</v>
      </c>
      <c r="BB226" s="71">
        <v>4.4999999999999998E-2</v>
      </c>
      <c r="BC226" s="72">
        <v>4.4999999999999998E-2</v>
      </c>
      <c r="BD226" s="72">
        <v>4.2999999999999997E-2</v>
      </c>
      <c r="BE226" s="72">
        <v>4.3999999999999997E-2</v>
      </c>
      <c r="BF226" s="72">
        <v>4.3999999999999997E-2</v>
      </c>
      <c r="BG226" s="72">
        <v>4.4999999999999998E-2</v>
      </c>
      <c r="BH226" s="72">
        <v>4.4999999999999998E-2</v>
      </c>
      <c r="BI226" s="71">
        <v>4.4999999999999998E-2</v>
      </c>
      <c r="BJ226" s="72">
        <v>4.4999999999999998E-2</v>
      </c>
      <c r="BK226" s="72">
        <v>4.2999999999999997E-2</v>
      </c>
      <c r="BL226" s="72">
        <v>4.3999999999999997E-2</v>
      </c>
      <c r="BM226" s="72">
        <v>4.3999999999999997E-2</v>
      </c>
      <c r="BN226" s="72">
        <v>4.4999999999999998E-2</v>
      </c>
      <c r="BO226" s="72">
        <v>4.4999999999999998E-2</v>
      </c>
      <c r="BP226" s="71">
        <v>4.7E-2</v>
      </c>
      <c r="BQ226" s="72">
        <v>4.4999999999999998E-2</v>
      </c>
      <c r="BR226" s="78">
        <v>4.4999999999999998E-2</v>
      </c>
      <c r="BS226" s="22"/>
      <c r="BT226" s="22"/>
    </row>
    <row r="227" spans="1:72" x14ac:dyDescent="0.35">
      <c r="A227" s="67">
        <v>0.03</v>
      </c>
      <c r="B227" s="73">
        <v>4.2999999999999997E-2</v>
      </c>
      <c r="C227" s="3">
        <v>4.2999999999999997E-2</v>
      </c>
      <c r="D227" s="3">
        <v>4.3999999999999997E-2</v>
      </c>
      <c r="E227" s="3">
        <v>4.5999999999999999E-2</v>
      </c>
      <c r="F227" s="3">
        <v>4.5999999999999999E-2</v>
      </c>
      <c r="G227" s="3">
        <v>4.8000000000000001E-2</v>
      </c>
      <c r="H227" s="3">
        <v>4.8000000000000001E-2</v>
      </c>
      <c r="I227" s="73">
        <v>4.2999999999999997E-2</v>
      </c>
      <c r="J227" s="3">
        <v>4.2999999999999997E-2</v>
      </c>
      <c r="K227" s="3">
        <v>4.3999999999999997E-2</v>
      </c>
      <c r="L227" s="3">
        <v>4.5999999999999999E-2</v>
      </c>
      <c r="M227" s="3">
        <v>4.5999999999999999E-2</v>
      </c>
      <c r="N227" s="3">
        <v>4.8000000000000001E-2</v>
      </c>
      <c r="O227" s="3">
        <v>4.8000000000000001E-2</v>
      </c>
      <c r="P227" s="73">
        <v>4.2999999999999997E-2</v>
      </c>
      <c r="Q227" s="3">
        <v>4.2999999999999997E-2</v>
      </c>
      <c r="R227" s="3">
        <v>4.3999999999999997E-2</v>
      </c>
      <c r="S227" s="3">
        <v>4.5999999999999999E-2</v>
      </c>
      <c r="T227" s="3">
        <v>4.5999999999999999E-2</v>
      </c>
      <c r="U227" s="3">
        <v>4.8000000000000001E-2</v>
      </c>
      <c r="V227" s="3">
        <v>4.8000000000000001E-2</v>
      </c>
      <c r="W227" s="73">
        <v>4.2999999999999997E-2</v>
      </c>
      <c r="X227" s="3">
        <v>4.2999999999999997E-2</v>
      </c>
      <c r="Y227" s="3">
        <v>4.3999999999999997E-2</v>
      </c>
      <c r="Z227" s="3">
        <v>4.5999999999999999E-2</v>
      </c>
      <c r="AA227" s="3">
        <v>4.5999999999999999E-2</v>
      </c>
      <c r="AB227" s="3">
        <v>4.8000000000000001E-2</v>
      </c>
      <c r="AC227" s="79">
        <v>4.8000000000000001E-2</v>
      </c>
      <c r="AD227" s="73">
        <v>4.7E-2</v>
      </c>
      <c r="AE227" s="3">
        <v>4.8000000000000001E-2</v>
      </c>
      <c r="AF227" s="79">
        <v>4.8000000000000001E-2</v>
      </c>
      <c r="AH227" s="67">
        <v>0.03</v>
      </c>
      <c r="AI227" s="73">
        <v>4.2999999999999997E-2</v>
      </c>
      <c r="AJ227" s="3">
        <v>4.2999999999999997E-2</v>
      </c>
      <c r="AK227" s="3">
        <v>4.3999999999999997E-2</v>
      </c>
      <c r="AL227" s="3">
        <v>4.7E-2</v>
      </c>
      <c r="AM227" s="3">
        <v>4.7E-2</v>
      </c>
      <c r="AN227" s="3">
        <v>0.05</v>
      </c>
      <c r="AO227" s="3">
        <v>0.05</v>
      </c>
      <c r="AP227" s="73">
        <v>4.2999999999999997E-2</v>
      </c>
      <c r="AQ227" s="3">
        <v>4.2999999999999997E-2</v>
      </c>
      <c r="AR227" s="3">
        <v>4.3999999999999997E-2</v>
      </c>
      <c r="AS227" s="3">
        <v>4.7E-2</v>
      </c>
      <c r="AT227" s="3">
        <v>4.7E-2</v>
      </c>
      <c r="AU227" s="3">
        <v>0.05</v>
      </c>
      <c r="AV227" s="3">
        <v>0.05</v>
      </c>
      <c r="AW227" s="73">
        <v>4.5999999999999999E-2</v>
      </c>
      <c r="AX227" s="3">
        <v>0.05</v>
      </c>
      <c r="AY227" s="79">
        <v>0.05</v>
      </c>
      <c r="AZ227" s="43"/>
      <c r="BA227" s="67">
        <v>0.03</v>
      </c>
      <c r="BB227" s="73">
        <v>4.4999999999999998E-2</v>
      </c>
      <c r="BC227" s="3">
        <v>4.4999999999999998E-2</v>
      </c>
      <c r="BD227" s="3">
        <v>4.2999999999999997E-2</v>
      </c>
      <c r="BE227" s="3">
        <v>4.3999999999999997E-2</v>
      </c>
      <c r="BF227" s="3">
        <v>4.3999999999999997E-2</v>
      </c>
      <c r="BG227" s="3">
        <v>4.4999999999999998E-2</v>
      </c>
      <c r="BH227" s="3">
        <v>4.4999999999999998E-2</v>
      </c>
      <c r="BI227" s="73">
        <v>4.4999999999999998E-2</v>
      </c>
      <c r="BJ227" s="3">
        <v>4.4999999999999998E-2</v>
      </c>
      <c r="BK227" s="3">
        <v>4.2999999999999997E-2</v>
      </c>
      <c r="BL227" s="3">
        <v>4.3999999999999997E-2</v>
      </c>
      <c r="BM227" s="3">
        <v>4.3999999999999997E-2</v>
      </c>
      <c r="BN227" s="3">
        <v>4.4999999999999998E-2</v>
      </c>
      <c r="BO227" s="3">
        <v>4.4999999999999998E-2</v>
      </c>
      <c r="BP227" s="73">
        <v>4.7E-2</v>
      </c>
      <c r="BQ227" s="3">
        <v>4.4999999999999998E-2</v>
      </c>
      <c r="BR227" s="79">
        <v>4.4999999999999998E-2</v>
      </c>
      <c r="BS227" s="22"/>
      <c r="BT227" s="22"/>
    </row>
    <row r="228" spans="1:72" x14ac:dyDescent="0.35">
      <c r="A228" s="67">
        <v>3.1E-2</v>
      </c>
      <c r="B228" s="73">
        <v>3.5000000000000003E-2</v>
      </c>
      <c r="C228" s="3">
        <v>3.5000000000000003E-2</v>
      </c>
      <c r="D228" s="3">
        <v>3.9E-2</v>
      </c>
      <c r="E228" s="3">
        <v>3.5999999999999997E-2</v>
      </c>
      <c r="F228" s="3">
        <v>3.5999999999999997E-2</v>
      </c>
      <c r="G228" s="3">
        <v>3.2000000000000001E-2</v>
      </c>
      <c r="H228" s="3">
        <v>3.2000000000000001E-2</v>
      </c>
      <c r="I228" s="73">
        <v>3.5000000000000003E-2</v>
      </c>
      <c r="J228" s="3">
        <v>3.5000000000000003E-2</v>
      </c>
      <c r="K228" s="3">
        <v>3.9E-2</v>
      </c>
      <c r="L228" s="3">
        <v>3.5999999999999997E-2</v>
      </c>
      <c r="M228" s="3">
        <v>3.5999999999999997E-2</v>
      </c>
      <c r="N228" s="3">
        <v>3.2000000000000001E-2</v>
      </c>
      <c r="O228" s="3">
        <v>3.2000000000000001E-2</v>
      </c>
      <c r="P228" s="73">
        <v>3.5000000000000003E-2</v>
      </c>
      <c r="Q228" s="3">
        <v>3.5000000000000003E-2</v>
      </c>
      <c r="R228" s="3">
        <v>3.9E-2</v>
      </c>
      <c r="S228" s="3">
        <v>3.5999999999999997E-2</v>
      </c>
      <c r="T228" s="3">
        <v>3.5999999999999997E-2</v>
      </c>
      <c r="U228" s="3">
        <v>3.2000000000000001E-2</v>
      </c>
      <c r="V228" s="3">
        <v>3.2000000000000001E-2</v>
      </c>
      <c r="W228" s="73">
        <v>3.5000000000000003E-2</v>
      </c>
      <c r="X228" s="3">
        <v>3.5000000000000003E-2</v>
      </c>
      <c r="Y228" s="3">
        <v>3.9E-2</v>
      </c>
      <c r="Z228" s="3">
        <v>3.5999999999999997E-2</v>
      </c>
      <c r="AA228" s="3">
        <v>3.5999999999999997E-2</v>
      </c>
      <c r="AB228" s="3">
        <v>3.2000000000000001E-2</v>
      </c>
      <c r="AC228" s="79">
        <v>3.2000000000000001E-2</v>
      </c>
      <c r="AD228" s="73">
        <v>3.7999999999999999E-2</v>
      </c>
      <c r="AE228" s="3">
        <v>3.2000000000000001E-2</v>
      </c>
      <c r="AF228" s="79">
        <v>3.2000000000000001E-2</v>
      </c>
      <c r="AH228" s="67">
        <v>3.1E-2</v>
      </c>
      <c r="AI228" s="73">
        <v>3.5999999999999997E-2</v>
      </c>
      <c r="AJ228" s="3">
        <v>3.5999999999999997E-2</v>
      </c>
      <c r="AK228" s="3">
        <v>4.1000000000000002E-2</v>
      </c>
      <c r="AL228" s="3">
        <v>0.04</v>
      </c>
      <c r="AM228" s="3">
        <v>0.04</v>
      </c>
      <c r="AN228" s="3">
        <v>4.2000000000000003E-2</v>
      </c>
      <c r="AO228" s="3">
        <v>4.2000000000000003E-2</v>
      </c>
      <c r="AP228" s="73">
        <v>3.5999999999999997E-2</v>
      </c>
      <c r="AQ228" s="3">
        <v>3.5999999999999997E-2</v>
      </c>
      <c r="AR228" s="3">
        <v>4.1000000000000002E-2</v>
      </c>
      <c r="AS228" s="3">
        <v>0.04</v>
      </c>
      <c r="AT228" s="3">
        <v>0.04</v>
      </c>
      <c r="AU228" s="3">
        <v>4.2000000000000003E-2</v>
      </c>
      <c r="AV228" s="3">
        <v>4.2000000000000003E-2</v>
      </c>
      <c r="AW228" s="73">
        <v>0.04</v>
      </c>
      <c r="AX228" s="3">
        <v>4.2000000000000003E-2</v>
      </c>
      <c r="AY228" s="79">
        <v>4.2000000000000003E-2</v>
      </c>
      <c r="AZ228" s="43"/>
      <c r="BA228" s="67">
        <v>3.1E-2</v>
      </c>
      <c r="BB228" s="73">
        <v>3.7999999999999999E-2</v>
      </c>
      <c r="BC228" s="3">
        <v>3.7999999999999999E-2</v>
      </c>
      <c r="BD228" s="3">
        <v>0.04</v>
      </c>
      <c r="BE228" s="3">
        <v>3.5000000000000003E-2</v>
      </c>
      <c r="BF228" s="3">
        <v>3.5000000000000003E-2</v>
      </c>
      <c r="BG228" s="3">
        <v>3.6999999999999998E-2</v>
      </c>
      <c r="BH228" s="3">
        <v>3.6999999999999998E-2</v>
      </c>
      <c r="BI228" s="73">
        <v>3.7999999999999999E-2</v>
      </c>
      <c r="BJ228" s="3">
        <v>3.7999999999999999E-2</v>
      </c>
      <c r="BK228" s="3">
        <v>0.04</v>
      </c>
      <c r="BL228" s="3">
        <v>3.5000000000000003E-2</v>
      </c>
      <c r="BM228" s="3">
        <v>3.5000000000000003E-2</v>
      </c>
      <c r="BN228" s="3">
        <v>3.6999999999999998E-2</v>
      </c>
      <c r="BO228" s="3">
        <v>3.6999999999999998E-2</v>
      </c>
      <c r="BP228" s="73">
        <v>3.9E-2</v>
      </c>
      <c r="BQ228" s="3">
        <v>3.6999999999999998E-2</v>
      </c>
      <c r="BR228" s="79">
        <v>3.6999999999999998E-2</v>
      </c>
      <c r="BS228" s="22"/>
      <c r="BT228" s="22"/>
    </row>
    <row r="229" spans="1:72" x14ac:dyDescent="0.35">
      <c r="A229" s="67">
        <v>0.5</v>
      </c>
      <c r="B229" s="73">
        <v>3.5000000000000003E-2</v>
      </c>
      <c r="C229" s="3">
        <v>3.5000000000000003E-2</v>
      </c>
      <c r="D229" s="3">
        <v>3.9E-2</v>
      </c>
      <c r="E229" s="3">
        <v>3.5999999999999997E-2</v>
      </c>
      <c r="F229" s="3">
        <v>3.5999999999999997E-2</v>
      </c>
      <c r="G229" s="3">
        <v>3.2000000000000001E-2</v>
      </c>
      <c r="H229" s="3">
        <v>3.2000000000000001E-2</v>
      </c>
      <c r="I229" s="73">
        <v>3.5000000000000003E-2</v>
      </c>
      <c r="J229" s="3">
        <v>3.5000000000000003E-2</v>
      </c>
      <c r="K229" s="3">
        <v>3.9E-2</v>
      </c>
      <c r="L229" s="3">
        <v>3.5999999999999997E-2</v>
      </c>
      <c r="M229" s="3">
        <v>3.5999999999999997E-2</v>
      </c>
      <c r="N229" s="3">
        <v>3.2000000000000001E-2</v>
      </c>
      <c r="O229" s="3">
        <v>3.2000000000000001E-2</v>
      </c>
      <c r="P229" s="73">
        <v>3.5000000000000003E-2</v>
      </c>
      <c r="Q229" s="3">
        <v>3.5000000000000003E-2</v>
      </c>
      <c r="R229" s="3">
        <v>3.9E-2</v>
      </c>
      <c r="S229" s="3">
        <v>3.5999999999999997E-2</v>
      </c>
      <c r="T229" s="3">
        <v>3.5999999999999997E-2</v>
      </c>
      <c r="U229" s="3">
        <v>3.2000000000000001E-2</v>
      </c>
      <c r="V229" s="3">
        <v>3.2000000000000001E-2</v>
      </c>
      <c r="W229" s="73">
        <v>3.5000000000000003E-2</v>
      </c>
      <c r="X229" s="3">
        <v>3.5000000000000003E-2</v>
      </c>
      <c r="Y229" s="3">
        <v>3.9E-2</v>
      </c>
      <c r="Z229" s="3">
        <v>3.5999999999999997E-2</v>
      </c>
      <c r="AA229" s="3">
        <v>3.5999999999999997E-2</v>
      </c>
      <c r="AB229" s="3">
        <v>3.2000000000000001E-2</v>
      </c>
      <c r="AC229" s="79">
        <v>3.2000000000000001E-2</v>
      </c>
      <c r="AD229" s="73">
        <v>3.7999999999999999E-2</v>
      </c>
      <c r="AE229" s="3">
        <v>3.2000000000000001E-2</v>
      </c>
      <c r="AF229" s="79">
        <v>3.2000000000000001E-2</v>
      </c>
      <c r="AH229" s="67">
        <v>0.5</v>
      </c>
      <c r="AI229" s="73">
        <v>3.5999999999999997E-2</v>
      </c>
      <c r="AJ229" s="3">
        <v>3.5999999999999997E-2</v>
      </c>
      <c r="AK229" s="3">
        <v>4.1000000000000002E-2</v>
      </c>
      <c r="AL229" s="3">
        <v>0.04</v>
      </c>
      <c r="AM229" s="3">
        <v>0.04</v>
      </c>
      <c r="AN229" s="3">
        <v>4.2000000000000003E-2</v>
      </c>
      <c r="AO229" s="3">
        <v>4.2000000000000003E-2</v>
      </c>
      <c r="AP229" s="73">
        <v>3.5999999999999997E-2</v>
      </c>
      <c r="AQ229" s="3">
        <v>3.5999999999999997E-2</v>
      </c>
      <c r="AR229" s="3">
        <v>4.1000000000000002E-2</v>
      </c>
      <c r="AS229" s="3">
        <v>0.04</v>
      </c>
      <c r="AT229" s="3">
        <v>0.04</v>
      </c>
      <c r="AU229" s="3">
        <v>4.2000000000000003E-2</v>
      </c>
      <c r="AV229" s="3">
        <v>4.2000000000000003E-2</v>
      </c>
      <c r="AW229" s="73">
        <v>0.04</v>
      </c>
      <c r="AX229" s="3">
        <v>4.2000000000000003E-2</v>
      </c>
      <c r="AY229" s="79">
        <v>4.2000000000000003E-2</v>
      </c>
      <c r="AZ229" s="43"/>
      <c r="BA229" s="67">
        <v>0.5</v>
      </c>
      <c r="BB229" s="73">
        <v>3.7999999999999999E-2</v>
      </c>
      <c r="BC229" s="3">
        <v>3.7999999999999999E-2</v>
      </c>
      <c r="BD229" s="3">
        <v>0.04</v>
      </c>
      <c r="BE229" s="3">
        <v>3.5000000000000003E-2</v>
      </c>
      <c r="BF229" s="3">
        <v>3.5000000000000003E-2</v>
      </c>
      <c r="BG229" s="3">
        <v>3.6999999999999998E-2</v>
      </c>
      <c r="BH229" s="3">
        <v>3.6999999999999998E-2</v>
      </c>
      <c r="BI229" s="73">
        <v>3.7999999999999999E-2</v>
      </c>
      <c r="BJ229" s="3">
        <v>3.7999999999999999E-2</v>
      </c>
      <c r="BK229" s="3">
        <v>0.04</v>
      </c>
      <c r="BL229" s="3">
        <v>3.5000000000000003E-2</v>
      </c>
      <c r="BM229" s="3">
        <v>3.5000000000000003E-2</v>
      </c>
      <c r="BN229" s="3">
        <v>3.6999999999999998E-2</v>
      </c>
      <c r="BO229" s="3">
        <v>3.6999999999999998E-2</v>
      </c>
      <c r="BP229" s="73">
        <v>3.9E-2</v>
      </c>
      <c r="BQ229" s="3">
        <v>3.6999999999999998E-2</v>
      </c>
      <c r="BR229" s="79">
        <v>3.6999999999999998E-2</v>
      </c>
      <c r="BS229" s="22"/>
      <c r="BT229" s="22"/>
    </row>
    <row r="230" spans="1:72" x14ac:dyDescent="0.35">
      <c r="A230" s="67">
        <v>0.501</v>
      </c>
      <c r="B230" s="81">
        <v>3.5000000000000003E-2</v>
      </c>
      <c r="C230" s="60">
        <v>3.5000000000000003E-2</v>
      </c>
      <c r="D230" s="3">
        <v>3.9E-2</v>
      </c>
      <c r="E230" s="3">
        <v>3.5999999999999997E-2</v>
      </c>
      <c r="F230" s="3">
        <v>3.5999999999999997E-2</v>
      </c>
      <c r="G230" s="3">
        <v>3.5999999999999997E-2</v>
      </c>
      <c r="H230" s="3">
        <v>3.5999999999999997E-2</v>
      </c>
      <c r="I230" s="81">
        <v>3.5000000000000003E-2</v>
      </c>
      <c r="J230" s="60">
        <v>3.5000000000000003E-2</v>
      </c>
      <c r="K230" s="3">
        <v>3.9E-2</v>
      </c>
      <c r="L230" s="3">
        <v>3.5999999999999997E-2</v>
      </c>
      <c r="M230" s="3">
        <v>3.5999999999999997E-2</v>
      </c>
      <c r="N230" s="3">
        <v>3.5999999999999997E-2</v>
      </c>
      <c r="O230" s="3">
        <v>3.5999999999999997E-2</v>
      </c>
      <c r="P230" s="81">
        <v>3.5000000000000003E-2</v>
      </c>
      <c r="Q230" s="60">
        <v>3.5000000000000003E-2</v>
      </c>
      <c r="R230" s="3">
        <v>3.9E-2</v>
      </c>
      <c r="S230" s="3">
        <v>3.5999999999999997E-2</v>
      </c>
      <c r="T230" s="3">
        <v>3.5999999999999997E-2</v>
      </c>
      <c r="U230" s="3">
        <v>3.5999999999999997E-2</v>
      </c>
      <c r="V230" s="3">
        <v>3.5999999999999997E-2</v>
      </c>
      <c r="W230" s="81">
        <v>3.5000000000000003E-2</v>
      </c>
      <c r="X230" s="60">
        <v>3.5000000000000003E-2</v>
      </c>
      <c r="Y230" s="3">
        <v>3.9E-2</v>
      </c>
      <c r="Z230" s="3">
        <v>3.5999999999999997E-2</v>
      </c>
      <c r="AA230" s="3">
        <v>3.5999999999999997E-2</v>
      </c>
      <c r="AB230" s="3">
        <v>3.5999999999999997E-2</v>
      </c>
      <c r="AC230" s="79">
        <v>3.5999999999999997E-2</v>
      </c>
      <c r="AD230" s="81">
        <v>3.9E-2</v>
      </c>
      <c r="AE230" s="3">
        <v>3.5999999999999997E-2</v>
      </c>
      <c r="AF230" s="79">
        <v>3.5999999999999997E-2</v>
      </c>
      <c r="AH230" s="67">
        <v>0.501</v>
      </c>
      <c r="AI230" s="73">
        <v>3.5999999999999997E-2</v>
      </c>
      <c r="AJ230" s="3">
        <v>3.5999999999999997E-2</v>
      </c>
      <c r="AK230" s="3">
        <v>4.1000000000000002E-2</v>
      </c>
      <c r="AL230" s="3">
        <v>0.04</v>
      </c>
      <c r="AM230" s="3">
        <v>0.04</v>
      </c>
      <c r="AN230" s="3">
        <v>4.2000000000000003E-2</v>
      </c>
      <c r="AO230" s="3">
        <v>4.2000000000000003E-2</v>
      </c>
      <c r="AP230" s="73">
        <v>3.5999999999999997E-2</v>
      </c>
      <c r="AQ230" s="3">
        <v>3.5999999999999997E-2</v>
      </c>
      <c r="AR230" s="3">
        <v>4.1000000000000002E-2</v>
      </c>
      <c r="AS230" s="3">
        <v>0.04</v>
      </c>
      <c r="AT230" s="3">
        <v>0.04</v>
      </c>
      <c r="AU230" s="3">
        <v>4.2000000000000003E-2</v>
      </c>
      <c r="AV230" s="3">
        <v>4.2000000000000003E-2</v>
      </c>
      <c r="AW230" s="73">
        <v>0.04</v>
      </c>
      <c r="AX230" s="3">
        <v>4.2000000000000003E-2</v>
      </c>
      <c r="AY230" s="79">
        <v>4.2000000000000003E-2</v>
      </c>
      <c r="AZ230" s="43"/>
      <c r="BA230" s="67">
        <v>0.501</v>
      </c>
      <c r="BB230" s="73">
        <v>3.7999999999999999E-2</v>
      </c>
      <c r="BC230" s="3">
        <v>3.7999999999999999E-2</v>
      </c>
      <c r="BD230" s="3">
        <v>0.04</v>
      </c>
      <c r="BE230" s="3">
        <v>3.5000000000000003E-2</v>
      </c>
      <c r="BF230" s="3">
        <v>3.5000000000000003E-2</v>
      </c>
      <c r="BG230" s="3">
        <v>3.9E-2</v>
      </c>
      <c r="BH230" s="3">
        <v>3.9E-2</v>
      </c>
      <c r="BI230" s="73">
        <v>3.7999999999999999E-2</v>
      </c>
      <c r="BJ230" s="3">
        <v>3.7999999999999999E-2</v>
      </c>
      <c r="BK230" s="3">
        <v>0.04</v>
      </c>
      <c r="BL230" s="3">
        <v>3.5000000000000003E-2</v>
      </c>
      <c r="BM230" s="3">
        <v>3.5000000000000003E-2</v>
      </c>
      <c r="BN230" s="3">
        <v>3.9E-2</v>
      </c>
      <c r="BO230" s="3">
        <v>3.9E-2</v>
      </c>
      <c r="BP230" s="73">
        <v>0.04</v>
      </c>
      <c r="BQ230" s="3">
        <v>3.9E-2</v>
      </c>
      <c r="BR230" s="79">
        <v>3.9E-2</v>
      </c>
      <c r="BS230" s="22"/>
      <c r="BT230" s="22"/>
    </row>
    <row r="231" spans="1:72" x14ac:dyDescent="0.35">
      <c r="A231" s="67">
        <v>1</v>
      </c>
      <c r="B231" s="81">
        <v>3.5000000000000003E-2</v>
      </c>
      <c r="C231" s="60">
        <v>3.5000000000000003E-2</v>
      </c>
      <c r="D231" s="3">
        <v>3.9E-2</v>
      </c>
      <c r="E231" s="3">
        <v>3.5999999999999997E-2</v>
      </c>
      <c r="F231" s="3">
        <v>3.5999999999999997E-2</v>
      </c>
      <c r="G231" s="3">
        <v>3.5999999999999997E-2</v>
      </c>
      <c r="H231" s="3">
        <v>3.5999999999999997E-2</v>
      </c>
      <c r="I231" s="81">
        <v>3.5000000000000003E-2</v>
      </c>
      <c r="J231" s="60">
        <v>3.5000000000000003E-2</v>
      </c>
      <c r="K231" s="3">
        <v>3.9E-2</v>
      </c>
      <c r="L231" s="3">
        <v>3.5999999999999997E-2</v>
      </c>
      <c r="M231" s="3">
        <v>3.5999999999999997E-2</v>
      </c>
      <c r="N231" s="3">
        <v>3.5999999999999997E-2</v>
      </c>
      <c r="O231" s="3">
        <v>3.5999999999999997E-2</v>
      </c>
      <c r="P231" s="81">
        <v>3.5000000000000003E-2</v>
      </c>
      <c r="Q231" s="60">
        <v>3.5000000000000003E-2</v>
      </c>
      <c r="R231" s="3">
        <v>3.9E-2</v>
      </c>
      <c r="S231" s="3">
        <v>3.5999999999999997E-2</v>
      </c>
      <c r="T231" s="3">
        <v>3.5999999999999997E-2</v>
      </c>
      <c r="U231" s="3">
        <v>3.5999999999999997E-2</v>
      </c>
      <c r="V231" s="3">
        <v>3.5999999999999997E-2</v>
      </c>
      <c r="W231" s="81">
        <v>3.5000000000000003E-2</v>
      </c>
      <c r="X231" s="60">
        <v>3.5000000000000003E-2</v>
      </c>
      <c r="Y231" s="3">
        <v>3.9E-2</v>
      </c>
      <c r="Z231" s="3">
        <v>3.5999999999999997E-2</v>
      </c>
      <c r="AA231" s="3">
        <v>3.5999999999999997E-2</v>
      </c>
      <c r="AB231" s="3">
        <v>3.5999999999999997E-2</v>
      </c>
      <c r="AC231" s="79">
        <v>3.5999999999999997E-2</v>
      </c>
      <c r="AD231" s="81">
        <v>3.9E-2</v>
      </c>
      <c r="AE231" s="3">
        <v>3.5999999999999997E-2</v>
      </c>
      <c r="AF231" s="79">
        <v>3.5999999999999997E-2</v>
      </c>
      <c r="AH231" s="67">
        <v>1</v>
      </c>
      <c r="AI231" s="73">
        <v>3.5999999999999997E-2</v>
      </c>
      <c r="AJ231" s="3">
        <v>3.5999999999999997E-2</v>
      </c>
      <c r="AK231" s="3">
        <v>4.1000000000000002E-2</v>
      </c>
      <c r="AL231" s="3">
        <v>0.04</v>
      </c>
      <c r="AM231" s="3">
        <v>0.04</v>
      </c>
      <c r="AN231" s="3">
        <v>4.2000000000000003E-2</v>
      </c>
      <c r="AO231" s="3">
        <v>4.2000000000000003E-2</v>
      </c>
      <c r="AP231" s="73">
        <v>3.5999999999999997E-2</v>
      </c>
      <c r="AQ231" s="3">
        <v>3.5999999999999997E-2</v>
      </c>
      <c r="AR231" s="3">
        <v>4.1000000000000002E-2</v>
      </c>
      <c r="AS231" s="3">
        <v>0.04</v>
      </c>
      <c r="AT231" s="3">
        <v>0.04</v>
      </c>
      <c r="AU231" s="3">
        <v>4.2000000000000003E-2</v>
      </c>
      <c r="AV231" s="3">
        <v>4.2000000000000003E-2</v>
      </c>
      <c r="AW231" s="73">
        <v>0.04</v>
      </c>
      <c r="AX231" s="3">
        <v>4.2000000000000003E-2</v>
      </c>
      <c r="AY231" s="79">
        <v>4.2000000000000003E-2</v>
      </c>
      <c r="AZ231" s="43"/>
      <c r="BA231" s="67">
        <v>1</v>
      </c>
      <c r="BB231" s="73">
        <v>3.7999999999999999E-2</v>
      </c>
      <c r="BC231" s="3">
        <v>3.7999999999999999E-2</v>
      </c>
      <c r="BD231" s="3">
        <v>0.04</v>
      </c>
      <c r="BE231" s="3">
        <v>3.5000000000000003E-2</v>
      </c>
      <c r="BF231" s="3">
        <v>3.5000000000000003E-2</v>
      </c>
      <c r="BG231" s="3">
        <v>3.9E-2</v>
      </c>
      <c r="BH231" s="3">
        <v>3.9E-2</v>
      </c>
      <c r="BI231" s="73">
        <v>3.7999999999999999E-2</v>
      </c>
      <c r="BJ231" s="3">
        <v>3.7999999999999999E-2</v>
      </c>
      <c r="BK231" s="3">
        <v>0.04</v>
      </c>
      <c r="BL231" s="3">
        <v>3.5000000000000003E-2</v>
      </c>
      <c r="BM231" s="3">
        <v>3.5000000000000003E-2</v>
      </c>
      <c r="BN231" s="3">
        <v>3.9E-2</v>
      </c>
      <c r="BO231" s="3">
        <v>3.9E-2</v>
      </c>
      <c r="BP231" s="73">
        <v>0.04</v>
      </c>
      <c r="BQ231" s="3">
        <v>3.9E-2</v>
      </c>
      <c r="BR231" s="79">
        <v>3.9E-2</v>
      </c>
      <c r="BS231" s="22"/>
      <c r="BT231" s="22"/>
    </row>
    <row r="232" spans="1:72" x14ac:dyDescent="0.35">
      <c r="A232" s="67">
        <v>1.0009999999999999</v>
      </c>
      <c r="B232" s="81">
        <v>3.5000000000000003E-2</v>
      </c>
      <c r="C232" s="60">
        <v>3.5000000000000003E-2</v>
      </c>
      <c r="D232" s="3">
        <v>3.9E-2</v>
      </c>
      <c r="E232" s="3">
        <v>3.5999999999999997E-2</v>
      </c>
      <c r="F232" s="3">
        <v>3.5999999999999997E-2</v>
      </c>
      <c r="G232" s="3">
        <v>3.5999999999999997E-2</v>
      </c>
      <c r="H232" s="3">
        <v>3.5999999999999997E-2</v>
      </c>
      <c r="I232" s="81">
        <v>3.5000000000000003E-2</v>
      </c>
      <c r="J232" s="60">
        <v>3.5000000000000003E-2</v>
      </c>
      <c r="K232" s="3">
        <v>3.9E-2</v>
      </c>
      <c r="L232" s="3">
        <v>3.5999999999999997E-2</v>
      </c>
      <c r="M232" s="3">
        <v>3.5999999999999997E-2</v>
      </c>
      <c r="N232" s="3">
        <v>3.5999999999999997E-2</v>
      </c>
      <c r="O232" s="3">
        <v>3.5999999999999997E-2</v>
      </c>
      <c r="P232" s="81">
        <v>3.5000000000000003E-2</v>
      </c>
      <c r="Q232" s="60">
        <v>3.5000000000000003E-2</v>
      </c>
      <c r="R232" s="3">
        <v>3.9E-2</v>
      </c>
      <c r="S232" s="3">
        <v>3.5999999999999997E-2</v>
      </c>
      <c r="T232" s="3">
        <v>3.5999999999999997E-2</v>
      </c>
      <c r="U232" s="3">
        <v>3.5999999999999997E-2</v>
      </c>
      <c r="V232" s="3">
        <v>3.5999999999999997E-2</v>
      </c>
      <c r="W232" s="81">
        <v>3.5000000000000003E-2</v>
      </c>
      <c r="X232" s="60">
        <v>3.5000000000000003E-2</v>
      </c>
      <c r="Y232" s="3">
        <v>3.9E-2</v>
      </c>
      <c r="Z232" s="3">
        <v>3.5999999999999997E-2</v>
      </c>
      <c r="AA232" s="3">
        <v>3.5999999999999997E-2</v>
      </c>
      <c r="AB232" s="3">
        <v>3.5999999999999997E-2</v>
      </c>
      <c r="AC232" s="79">
        <v>3.5999999999999997E-2</v>
      </c>
      <c r="AD232" s="81">
        <v>3.9E-2</v>
      </c>
      <c r="AE232" s="3">
        <v>3.5999999999999997E-2</v>
      </c>
      <c r="AF232" s="79">
        <v>3.5999999999999997E-2</v>
      </c>
      <c r="AH232" s="67">
        <v>1.0009999999999999</v>
      </c>
      <c r="AI232" s="73">
        <v>3.5999999999999997E-2</v>
      </c>
      <c r="AJ232" s="3">
        <v>3.5999999999999997E-2</v>
      </c>
      <c r="AK232" s="3">
        <v>4.1000000000000002E-2</v>
      </c>
      <c r="AL232" s="3">
        <v>0.04</v>
      </c>
      <c r="AM232" s="3">
        <v>0.04</v>
      </c>
      <c r="AN232" s="3">
        <v>4.2000000000000003E-2</v>
      </c>
      <c r="AO232" s="3">
        <v>4.2000000000000003E-2</v>
      </c>
      <c r="AP232" s="73">
        <v>3.5999999999999997E-2</v>
      </c>
      <c r="AQ232" s="3">
        <v>3.5999999999999997E-2</v>
      </c>
      <c r="AR232" s="3">
        <v>4.1000000000000002E-2</v>
      </c>
      <c r="AS232" s="3">
        <v>0.04</v>
      </c>
      <c r="AT232" s="3">
        <v>0.04</v>
      </c>
      <c r="AU232" s="3">
        <v>4.2000000000000003E-2</v>
      </c>
      <c r="AV232" s="3">
        <v>4.2000000000000003E-2</v>
      </c>
      <c r="AW232" s="73">
        <v>0.04</v>
      </c>
      <c r="AX232" s="3">
        <v>4.2000000000000003E-2</v>
      </c>
      <c r="AY232" s="79">
        <v>4.2000000000000003E-2</v>
      </c>
      <c r="AZ232" s="43"/>
      <c r="BA232" s="67">
        <v>1.0009999999999999</v>
      </c>
      <c r="BB232" s="73">
        <v>3.6999999999999998E-2</v>
      </c>
      <c r="BC232" s="3">
        <v>3.6999999999999998E-2</v>
      </c>
      <c r="BD232" s="3">
        <v>0.04</v>
      </c>
      <c r="BE232" s="3">
        <v>3.5000000000000003E-2</v>
      </c>
      <c r="BF232" s="3">
        <v>3.5000000000000003E-2</v>
      </c>
      <c r="BG232" s="3">
        <v>3.9E-2</v>
      </c>
      <c r="BH232" s="3">
        <v>3.9E-2</v>
      </c>
      <c r="BI232" s="73">
        <v>3.6999999999999998E-2</v>
      </c>
      <c r="BJ232" s="3">
        <v>3.6999999999999998E-2</v>
      </c>
      <c r="BK232" s="3">
        <v>0.04</v>
      </c>
      <c r="BL232" s="3">
        <v>3.5000000000000003E-2</v>
      </c>
      <c r="BM232" s="3">
        <v>3.5000000000000003E-2</v>
      </c>
      <c r="BN232" s="3">
        <v>3.9E-2</v>
      </c>
      <c r="BO232" s="3">
        <v>3.9E-2</v>
      </c>
      <c r="BP232" s="73">
        <v>0.04</v>
      </c>
      <c r="BQ232" s="3">
        <v>3.9E-2</v>
      </c>
      <c r="BR232" s="79">
        <v>3.9E-2</v>
      </c>
      <c r="BS232" s="22"/>
      <c r="BT232" s="22"/>
    </row>
    <row r="233" spans="1:72" x14ac:dyDescent="0.35">
      <c r="A233" s="67">
        <v>6</v>
      </c>
      <c r="B233" s="81">
        <v>3.5000000000000003E-2</v>
      </c>
      <c r="C233" s="60">
        <v>3.5000000000000003E-2</v>
      </c>
      <c r="D233" s="3">
        <v>3.9E-2</v>
      </c>
      <c r="E233" s="3">
        <v>3.5999999999999997E-2</v>
      </c>
      <c r="F233" s="3">
        <v>3.5999999999999997E-2</v>
      </c>
      <c r="G233" s="3">
        <v>3.5999999999999997E-2</v>
      </c>
      <c r="H233" s="3">
        <v>3.5999999999999997E-2</v>
      </c>
      <c r="I233" s="81">
        <v>3.5000000000000003E-2</v>
      </c>
      <c r="J233" s="60">
        <v>3.5000000000000003E-2</v>
      </c>
      <c r="K233" s="3">
        <v>3.9E-2</v>
      </c>
      <c r="L233" s="3">
        <v>3.5999999999999997E-2</v>
      </c>
      <c r="M233" s="3">
        <v>3.5999999999999997E-2</v>
      </c>
      <c r="N233" s="3">
        <v>3.5999999999999997E-2</v>
      </c>
      <c r="O233" s="3">
        <v>3.5999999999999997E-2</v>
      </c>
      <c r="P233" s="81">
        <v>3.5000000000000003E-2</v>
      </c>
      <c r="Q233" s="60">
        <v>3.5000000000000003E-2</v>
      </c>
      <c r="R233" s="3">
        <v>3.9E-2</v>
      </c>
      <c r="S233" s="3">
        <v>3.5999999999999997E-2</v>
      </c>
      <c r="T233" s="3">
        <v>3.5999999999999997E-2</v>
      </c>
      <c r="U233" s="3">
        <v>3.5999999999999997E-2</v>
      </c>
      <c r="V233" s="3">
        <v>3.5999999999999997E-2</v>
      </c>
      <c r="W233" s="81">
        <v>3.5000000000000003E-2</v>
      </c>
      <c r="X233" s="60">
        <v>3.5000000000000003E-2</v>
      </c>
      <c r="Y233" s="3">
        <v>3.9E-2</v>
      </c>
      <c r="Z233" s="3">
        <v>3.5999999999999997E-2</v>
      </c>
      <c r="AA233" s="3">
        <v>3.5999999999999997E-2</v>
      </c>
      <c r="AB233" s="3">
        <v>3.5999999999999997E-2</v>
      </c>
      <c r="AC233" s="79">
        <v>3.5999999999999997E-2</v>
      </c>
      <c r="AD233" s="81">
        <v>3.9E-2</v>
      </c>
      <c r="AE233" s="3">
        <v>3.5999999999999997E-2</v>
      </c>
      <c r="AF233" s="79">
        <v>3.5999999999999997E-2</v>
      </c>
      <c r="AH233" s="67">
        <v>6</v>
      </c>
      <c r="AI233" s="73">
        <v>3.5999999999999997E-2</v>
      </c>
      <c r="AJ233" s="3">
        <v>3.5999999999999997E-2</v>
      </c>
      <c r="AK233" s="3">
        <v>4.1000000000000002E-2</v>
      </c>
      <c r="AL233" s="3">
        <v>0.04</v>
      </c>
      <c r="AM233" s="3">
        <v>0.04</v>
      </c>
      <c r="AN233" s="3">
        <v>4.2000000000000003E-2</v>
      </c>
      <c r="AO233" s="3">
        <v>4.2000000000000003E-2</v>
      </c>
      <c r="AP233" s="73">
        <v>3.5999999999999997E-2</v>
      </c>
      <c r="AQ233" s="3">
        <v>3.5999999999999997E-2</v>
      </c>
      <c r="AR233" s="3">
        <v>4.1000000000000002E-2</v>
      </c>
      <c r="AS233" s="3">
        <v>0.04</v>
      </c>
      <c r="AT233" s="3">
        <v>0.04</v>
      </c>
      <c r="AU233" s="3">
        <v>4.2000000000000003E-2</v>
      </c>
      <c r="AV233" s="3">
        <v>4.2000000000000003E-2</v>
      </c>
      <c r="AW233" s="73">
        <v>0.04</v>
      </c>
      <c r="AX233" s="3">
        <v>4.2000000000000003E-2</v>
      </c>
      <c r="AY233" s="79">
        <v>4.2000000000000003E-2</v>
      </c>
      <c r="AZ233" s="43"/>
      <c r="BA233" s="67">
        <v>6</v>
      </c>
      <c r="BB233" s="73">
        <v>3.6999999999999998E-2</v>
      </c>
      <c r="BC233" s="3">
        <v>3.6999999999999998E-2</v>
      </c>
      <c r="BD233" s="3">
        <v>0.04</v>
      </c>
      <c r="BE233" s="3">
        <v>3.5000000000000003E-2</v>
      </c>
      <c r="BF233" s="3">
        <v>3.5000000000000003E-2</v>
      </c>
      <c r="BG233" s="3">
        <v>3.9E-2</v>
      </c>
      <c r="BH233" s="3">
        <v>3.9E-2</v>
      </c>
      <c r="BI233" s="73">
        <v>3.6999999999999998E-2</v>
      </c>
      <c r="BJ233" s="3">
        <v>3.6999999999999998E-2</v>
      </c>
      <c r="BK233" s="3">
        <v>0.04</v>
      </c>
      <c r="BL233" s="3">
        <v>3.5000000000000003E-2</v>
      </c>
      <c r="BM233" s="3">
        <v>3.5000000000000003E-2</v>
      </c>
      <c r="BN233" s="3">
        <v>3.9E-2</v>
      </c>
      <c r="BO233" s="3">
        <v>3.9E-2</v>
      </c>
      <c r="BP233" s="73">
        <v>0.04</v>
      </c>
      <c r="BQ233" s="3">
        <v>3.9E-2</v>
      </c>
      <c r="BR233" s="79">
        <v>3.9E-2</v>
      </c>
      <c r="BS233" s="22"/>
      <c r="BT233" s="22"/>
    </row>
    <row r="234" spans="1:72" x14ac:dyDescent="0.35">
      <c r="A234" s="67">
        <v>6.0010000000000003</v>
      </c>
      <c r="B234" s="81"/>
      <c r="C234" s="3">
        <v>3.5999999999999997E-2</v>
      </c>
      <c r="D234" s="3">
        <v>0.04</v>
      </c>
      <c r="E234" s="3">
        <v>3.6999999999999998E-2</v>
      </c>
      <c r="F234" s="3">
        <v>3.6999999999999998E-2</v>
      </c>
      <c r="G234" s="3">
        <v>3.5999999999999997E-2</v>
      </c>
      <c r="H234" s="3">
        <v>3.5999999999999997E-2</v>
      </c>
      <c r="I234" s="81"/>
      <c r="J234" s="3">
        <v>3.5999999999999997E-2</v>
      </c>
      <c r="K234" s="3">
        <v>0.04</v>
      </c>
      <c r="L234" s="3">
        <v>3.6999999999999998E-2</v>
      </c>
      <c r="M234" s="3">
        <v>3.6999999999999998E-2</v>
      </c>
      <c r="N234" s="3">
        <v>3.5999999999999997E-2</v>
      </c>
      <c r="O234" s="3">
        <v>3.5999999999999997E-2</v>
      </c>
      <c r="P234" s="81"/>
      <c r="Q234" s="3">
        <v>3.5999999999999997E-2</v>
      </c>
      <c r="R234" s="3">
        <v>0.04</v>
      </c>
      <c r="S234" s="3">
        <v>3.6999999999999998E-2</v>
      </c>
      <c r="T234" s="3">
        <v>3.6999999999999998E-2</v>
      </c>
      <c r="U234" s="3">
        <v>3.5999999999999997E-2</v>
      </c>
      <c r="V234" s="3">
        <v>3.5999999999999997E-2</v>
      </c>
      <c r="W234" s="81"/>
      <c r="X234" s="3">
        <v>3.5999999999999997E-2</v>
      </c>
      <c r="Y234" s="3">
        <v>0.04</v>
      </c>
      <c r="Z234" s="3">
        <v>3.6999999999999998E-2</v>
      </c>
      <c r="AA234" s="3">
        <v>3.6999999999999998E-2</v>
      </c>
      <c r="AB234" s="3">
        <v>3.5999999999999997E-2</v>
      </c>
      <c r="AC234" s="79">
        <v>3.5999999999999997E-2</v>
      </c>
      <c r="AD234" s="81">
        <v>3.9E-2</v>
      </c>
      <c r="AE234" s="3">
        <v>3.5999999999999997E-2</v>
      </c>
      <c r="AF234" s="79">
        <v>3.5999999999999997E-2</v>
      </c>
      <c r="AH234" s="67">
        <v>6.0010000000000003</v>
      </c>
      <c r="AI234" s="73"/>
      <c r="AJ234" s="3">
        <v>3.5999999999999997E-2</v>
      </c>
      <c r="AK234" s="3">
        <v>4.1000000000000002E-2</v>
      </c>
      <c r="AL234" s="3">
        <v>4.1000000000000002E-2</v>
      </c>
      <c r="AM234" s="3">
        <v>4.1000000000000002E-2</v>
      </c>
      <c r="AN234" s="3">
        <v>4.2999999999999997E-2</v>
      </c>
      <c r="AO234" s="3">
        <v>4.2999999999999997E-2</v>
      </c>
      <c r="AP234" s="73"/>
      <c r="AQ234" s="3">
        <v>3.5999999999999997E-2</v>
      </c>
      <c r="AR234" s="3">
        <v>4.1000000000000002E-2</v>
      </c>
      <c r="AS234" s="3">
        <v>4.1000000000000002E-2</v>
      </c>
      <c r="AT234" s="3">
        <v>4.1000000000000002E-2</v>
      </c>
      <c r="AU234" s="3">
        <v>4.2999999999999997E-2</v>
      </c>
      <c r="AV234" s="3">
        <v>4.2999999999999997E-2</v>
      </c>
      <c r="AW234" s="73">
        <v>4.2000000000000003E-2</v>
      </c>
      <c r="AX234" s="3">
        <v>4.2999999999999997E-2</v>
      </c>
      <c r="AY234" s="79">
        <v>4.2999999999999997E-2</v>
      </c>
      <c r="AZ234" s="43"/>
      <c r="BA234" s="67">
        <v>6.0010000000000003</v>
      </c>
      <c r="BB234" s="73"/>
      <c r="BC234" s="3">
        <v>3.6999999999999998E-2</v>
      </c>
      <c r="BD234" s="3">
        <v>4.1000000000000002E-2</v>
      </c>
      <c r="BE234" s="3">
        <v>3.6999999999999998E-2</v>
      </c>
      <c r="BF234" s="3">
        <v>3.6999999999999998E-2</v>
      </c>
      <c r="BG234" s="3">
        <v>0.04</v>
      </c>
      <c r="BH234" s="3">
        <v>0.04</v>
      </c>
      <c r="BI234" s="73"/>
      <c r="BJ234" s="3">
        <v>3.6999999999999998E-2</v>
      </c>
      <c r="BK234" s="3">
        <v>4.1000000000000002E-2</v>
      </c>
      <c r="BL234" s="3">
        <v>3.6999999999999998E-2</v>
      </c>
      <c r="BM234" s="3">
        <v>3.6999999999999998E-2</v>
      </c>
      <c r="BN234" s="3">
        <v>0.04</v>
      </c>
      <c r="BO234" s="3">
        <v>0.04</v>
      </c>
      <c r="BP234" s="73">
        <v>0.04</v>
      </c>
      <c r="BQ234" s="3">
        <v>0.04</v>
      </c>
      <c r="BR234" s="79">
        <v>0.04</v>
      </c>
      <c r="BS234" s="22"/>
      <c r="BT234" s="22"/>
    </row>
    <row r="235" spans="1:72" x14ac:dyDescent="0.35">
      <c r="A235" s="67">
        <v>8</v>
      </c>
      <c r="B235" s="74"/>
      <c r="C235" s="3">
        <v>3.5999999999999997E-2</v>
      </c>
      <c r="D235" s="3">
        <v>0.04</v>
      </c>
      <c r="E235" s="3">
        <v>3.6999999999999998E-2</v>
      </c>
      <c r="F235" s="3">
        <v>3.6999999999999998E-2</v>
      </c>
      <c r="G235" s="3">
        <v>3.5999999999999997E-2</v>
      </c>
      <c r="H235" s="3">
        <v>3.5999999999999997E-2</v>
      </c>
      <c r="I235" s="74"/>
      <c r="J235" s="3">
        <v>3.5999999999999997E-2</v>
      </c>
      <c r="K235" s="3">
        <v>0.04</v>
      </c>
      <c r="L235" s="3">
        <v>3.6999999999999998E-2</v>
      </c>
      <c r="M235" s="3">
        <v>3.6999999999999998E-2</v>
      </c>
      <c r="N235" s="3">
        <v>3.5999999999999997E-2</v>
      </c>
      <c r="O235" s="3">
        <v>3.5999999999999997E-2</v>
      </c>
      <c r="P235" s="74"/>
      <c r="Q235" s="3">
        <v>3.5999999999999997E-2</v>
      </c>
      <c r="R235" s="3">
        <v>0.04</v>
      </c>
      <c r="S235" s="3">
        <v>3.6999999999999998E-2</v>
      </c>
      <c r="T235" s="3">
        <v>3.6999999999999998E-2</v>
      </c>
      <c r="U235" s="3">
        <v>3.5999999999999997E-2</v>
      </c>
      <c r="V235" s="3">
        <v>3.5999999999999997E-2</v>
      </c>
      <c r="W235" s="74"/>
      <c r="X235" s="3">
        <v>3.5999999999999997E-2</v>
      </c>
      <c r="Y235" s="3">
        <v>0.04</v>
      </c>
      <c r="Z235" s="3">
        <v>3.6999999999999998E-2</v>
      </c>
      <c r="AA235" s="3">
        <v>3.6999999999999998E-2</v>
      </c>
      <c r="AB235" s="3">
        <v>3.5999999999999997E-2</v>
      </c>
      <c r="AC235" s="79">
        <v>3.5999999999999997E-2</v>
      </c>
      <c r="AD235" s="81">
        <v>3.9E-2</v>
      </c>
      <c r="AE235" s="3">
        <v>3.5999999999999997E-2</v>
      </c>
      <c r="AF235" s="79">
        <v>3.5999999999999997E-2</v>
      </c>
      <c r="AH235" s="67">
        <v>8</v>
      </c>
      <c r="AI235" s="74"/>
      <c r="AJ235" s="3">
        <v>3.5999999999999997E-2</v>
      </c>
      <c r="AK235" s="3">
        <v>4.1000000000000002E-2</v>
      </c>
      <c r="AL235" s="3">
        <v>4.1000000000000002E-2</v>
      </c>
      <c r="AM235" s="3">
        <v>4.1000000000000002E-2</v>
      </c>
      <c r="AN235" s="3">
        <v>4.2999999999999997E-2</v>
      </c>
      <c r="AO235" s="3">
        <v>4.2999999999999997E-2</v>
      </c>
      <c r="AP235" s="74"/>
      <c r="AQ235" s="3">
        <v>3.5999999999999997E-2</v>
      </c>
      <c r="AR235" s="3">
        <v>4.1000000000000002E-2</v>
      </c>
      <c r="AS235" s="3">
        <v>4.1000000000000002E-2</v>
      </c>
      <c r="AT235" s="3">
        <v>4.1000000000000002E-2</v>
      </c>
      <c r="AU235" s="3">
        <v>4.2999999999999997E-2</v>
      </c>
      <c r="AV235" s="3">
        <v>4.2999999999999997E-2</v>
      </c>
      <c r="AW235" s="73">
        <v>4.2000000000000003E-2</v>
      </c>
      <c r="AX235" s="3">
        <v>4.2999999999999997E-2</v>
      </c>
      <c r="AY235" s="79">
        <v>4.2999999999999997E-2</v>
      </c>
      <c r="AZ235" s="43"/>
      <c r="BA235" s="67">
        <v>8</v>
      </c>
      <c r="BB235" s="74"/>
      <c r="BC235" s="3">
        <v>3.6999999999999998E-2</v>
      </c>
      <c r="BD235" s="3">
        <v>4.1000000000000002E-2</v>
      </c>
      <c r="BE235" s="3">
        <v>3.6999999999999998E-2</v>
      </c>
      <c r="BF235" s="3">
        <v>3.6999999999999998E-2</v>
      </c>
      <c r="BG235" s="3">
        <v>0.04</v>
      </c>
      <c r="BH235" s="3">
        <v>0.04</v>
      </c>
      <c r="BI235" s="74"/>
      <c r="BJ235" s="3">
        <v>3.6999999999999998E-2</v>
      </c>
      <c r="BK235" s="3">
        <v>4.1000000000000002E-2</v>
      </c>
      <c r="BL235" s="3">
        <v>3.6999999999999998E-2</v>
      </c>
      <c r="BM235" s="3">
        <v>3.6999999999999998E-2</v>
      </c>
      <c r="BN235" s="3">
        <v>0.04</v>
      </c>
      <c r="BO235" s="3">
        <v>0.04</v>
      </c>
      <c r="BP235" s="73">
        <v>0.04</v>
      </c>
      <c r="BQ235" s="3">
        <v>0.04</v>
      </c>
      <c r="BR235" s="79">
        <v>0.04</v>
      </c>
      <c r="BS235" s="22"/>
      <c r="BT235" s="22"/>
    </row>
    <row r="236" spans="1:72" x14ac:dyDescent="0.35">
      <c r="A236" s="67">
        <v>8.0009999999999994</v>
      </c>
      <c r="B236" s="74"/>
      <c r="C236" s="3">
        <v>3.5999999999999997E-2</v>
      </c>
      <c r="D236" s="3">
        <v>0.04</v>
      </c>
      <c r="E236" s="3">
        <v>3.6999999999999998E-2</v>
      </c>
      <c r="F236" s="3">
        <v>3.6999999999999998E-2</v>
      </c>
      <c r="G236" s="3">
        <v>3.5999999999999997E-2</v>
      </c>
      <c r="H236" s="3">
        <v>3.5999999999999997E-2</v>
      </c>
      <c r="I236" s="74"/>
      <c r="J236" s="3">
        <v>3.5999999999999997E-2</v>
      </c>
      <c r="K236" s="3">
        <v>0.04</v>
      </c>
      <c r="L236" s="3">
        <v>3.6999999999999998E-2</v>
      </c>
      <c r="M236" s="3">
        <v>3.6999999999999998E-2</v>
      </c>
      <c r="N236" s="3">
        <v>3.5999999999999997E-2</v>
      </c>
      <c r="O236" s="3">
        <v>3.5999999999999997E-2</v>
      </c>
      <c r="P236" s="74"/>
      <c r="Q236" s="3">
        <v>3.5999999999999997E-2</v>
      </c>
      <c r="R236" s="3">
        <v>0.04</v>
      </c>
      <c r="S236" s="3">
        <v>3.6999999999999998E-2</v>
      </c>
      <c r="T236" s="3">
        <v>3.6999999999999998E-2</v>
      </c>
      <c r="U236" s="3">
        <v>3.5999999999999997E-2</v>
      </c>
      <c r="V236" s="3">
        <v>3.5999999999999997E-2</v>
      </c>
      <c r="W236" s="74"/>
      <c r="X236" s="3">
        <v>3.5999999999999997E-2</v>
      </c>
      <c r="Y236" s="3">
        <v>0.04</v>
      </c>
      <c r="Z236" s="3">
        <v>3.6999999999999998E-2</v>
      </c>
      <c r="AA236" s="3">
        <v>3.6999999999999998E-2</v>
      </c>
      <c r="AB236" s="3">
        <v>3.5999999999999997E-2</v>
      </c>
      <c r="AC236" s="79">
        <v>3.5999999999999997E-2</v>
      </c>
      <c r="AD236" s="81">
        <v>3.9E-2</v>
      </c>
      <c r="AE236" s="3">
        <v>3.5999999999999997E-2</v>
      </c>
      <c r="AF236" s="79">
        <v>3.5999999999999997E-2</v>
      </c>
      <c r="AH236" s="67">
        <v>8.0009999999999994</v>
      </c>
      <c r="AI236" s="74"/>
      <c r="AJ236" s="3">
        <v>3.5999999999999997E-2</v>
      </c>
      <c r="AK236" s="3">
        <v>4.1000000000000002E-2</v>
      </c>
      <c r="AL236" s="3">
        <v>4.1000000000000002E-2</v>
      </c>
      <c r="AM236" s="3">
        <v>4.1000000000000002E-2</v>
      </c>
      <c r="AN236" s="3">
        <v>4.2999999999999997E-2</v>
      </c>
      <c r="AO236" s="3">
        <v>4.2999999999999997E-2</v>
      </c>
      <c r="AP236" s="74"/>
      <c r="AQ236" s="3">
        <v>3.5999999999999997E-2</v>
      </c>
      <c r="AR236" s="3">
        <v>4.1000000000000002E-2</v>
      </c>
      <c r="AS236" s="3">
        <v>4.1000000000000002E-2</v>
      </c>
      <c r="AT236" s="3">
        <v>4.1000000000000002E-2</v>
      </c>
      <c r="AU236" s="3">
        <v>4.2999999999999997E-2</v>
      </c>
      <c r="AV236" s="3">
        <v>4.2999999999999997E-2</v>
      </c>
      <c r="AW236" s="73">
        <v>4.2000000000000003E-2</v>
      </c>
      <c r="AX236" s="3">
        <v>4.2999999999999997E-2</v>
      </c>
      <c r="AY236" s="79">
        <v>4.2999999999999997E-2</v>
      </c>
      <c r="AZ236" s="43"/>
      <c r="BA236" s="67">
        <v>8.0009999999999994</v>
      </c>
      <c r="BB236" s="74"/>
      <c r="BC236" s="3">
        <v>3.6999999999999998E-2</v>
      </c>
      <c r="BD236" s="3">
        <v>4.1000000000000002E-2</v>
      </c>
      <c r="BE236" s="3">
        <v>3.6999999999999998E-2</v>
      </c>
      <c r="BF236" s="3">
        <v>3.6999999999999998E-2</v>
      </c>
      <c r="BG236" s="3">
        <v>0.04</v>
      </c>
      <c r="BH236" s="3">
        <v>0.04</v>
      </c>
      <c r="BI236" s="74"/>
      <c r="BJ236" s="3">
        <v>3.6999999999999998E-2</v>
      </c>
      <c r="BK236" s="3">
        <v>4.1000000000000002E-2</v>
      </c>
      <c r="BL236" s="3">
        <v>3.6999999999999998E-2</v>
      </c>
      <c r="BM236" s="3">
        <v>3.6999999999999998E-2</v>
      </c>
      <c r="BN236" s="3">
        <v>0.04</v>
      </c>
      <c r="BO236" s="3">
        <v>0.04</v>
      </c>
      <c r="BP236" s="73">
        <v>0.04</v>
      </c>
      <c r="BQ236" s="3">
        <v>0.04</v>
      </c>
      <c r="BR236" s="79">
        <v>0.04</v>
      </c>
      <c r="BS236" s="22"/>
      <c r="BT236" s="22"/>
    </row>
    <row r="237" spans="1:72" x14ac:dyDescent="0.35">
      <c r="A237" s="68">
        <v>10</v>
      </c>
      <c r="B237" s="74"/>
      <c r="C237" s="3">
        <v>3.5999999999999997E-2</v>
      </c>
      <c r="D237" s="3">
        <v>0.04</v>
      </c>
      <c r="E237" s="3">
        <v>3.6999999999999998E-2</v>
      </c>
      <c r="F237" s="3">
        <v>3.6999999999999998E-2</v>
      </c>
      <c r="G237" s="3">
        <v>3.5999999999999997E-2</v>
      </c>
      <c r="H237" s="3">
        <v>3.5999999999999997E-2</v>
      </c>
      <c r="I237" s="74"/>
      <c r="J237" s="3">
        <v>3.5999999999999997E-2</v>
      </c>
      <c r="K237" s="3">
        <v>0.04</v>
      </c>
      <c r="L237" s="3">
        <v>3.6999999999999998E-2</v>
      </c>
      <c r="M237" s="3">
        <v>3.6999999999999998E-2</v>
      </c>
      <c r="N237" s="3">
        <v>3.5999999999999997E-2</v>
      </c>
      <c r="O237" s="3">
        <v>3.5999999999999997E-2</v>
      </c>
      <c r="P237" s="74"/>
      <c r="Q237" s="3">
        <v>3.5999999999999997E-2</v>
      </c>
      <c r="R237" s="3">
        <v>0.04</v>
      </c>
      <c r="S237" s="3">
        <v>3.6999999999999998E-2</v>
      </c>
      <c r="T237" s="3">
        <v>3.6999999999999998E-2</v>
      </c>
      <c r="U237" s="3">
        <v>3.5999999999999997E-2</v>
      </c>
      <c r="V237" s="3">
        <v>3.5999999999999997E-2</v>
      </c>
      <c r="W237" s="74"/>
      <c r="X237" s="3">
        <v>3.5999999999999997E-2</v>
      </c>
      <c r="Y237" s="3">
        <v>0.04</v>
      </c>
      <c r="Z237" s="3">
        <v>3.6999999999999998E-2</v>
      </c>
      <c r="AA237" s="3">
        <v>3.6999999999999998E-2</v>
      </c>
      <c r="AB237" s="3">
        <v>3.5999999999999997E-2</v>
      </c>
      <c r="AC237" s="79">
        <v>3.5999999999999997E-2</v>
      </c>
      <c r="AD237" s="81">
        <v>3.9E-2</v>
      </c>
      <c r="AE237" s="3">
        <v>3.5999999999999997E-2</v>
      </c>
      <c r="AF237" s="79">
        <v>3.5999999999999997E-2</v>
      </c>
      <c r="AH237" s="68">
        <v>10</v>
      </c>
      <c r="AI237" s="74"/>
      <c r="AJ237" s="3">
        <v>3.5999999999999997E-2</v>
      </c>
      <c r="AK237" s="3">
        <v>4.1000000000000002E-2</v>
      </c>
      <c r="AL237" s="3">
        <v>4.1000000000000002E-2</v>
      </c>
      <c r="AM237" s="3">
        <v>4.1000000000000002E-2</v>
      </c>
      <c r="AN237" s="3">
        <v>4.2999999999999997E-2</v>
      </c>
      <c r="AO237" s="3">
        <v>4.2999999999999997E-2</v>
      </c>
      <c r="AP237" s="74"/>
      <c r="AQ237" s="3">
        <v>3.5999999999999997E-2</v>
      </c>
      <c r="AR237" s="3">
        <v>4.1000000000000002E-2</v>
      </c>
      <c r="AS237" s="3">
        <v>4.1000000000000002E-2</v>
      </c>
      <c r="AT237" s="3">
        <v>4.1000000000000002E-2</v>
      </c>
      <c r="AU237" s="3">
        <v>4.2999999999999997E-2</v>
      </c>
      <c r="AV237" s="3">
        <v>4.2999999999999997E-2</v>
      </c>
      <c r="AW237" s="73">
        <v>4.2000000000000003E-2</v>
      </c>
      <c r="AX237" s="3">
        <v>4.2999999999999997E-2</v>
      </c>
      <c r="AY237" s="79">
        <v>4.2999999999999997E-2</v>
      </c>
      <c r="AZ237" s="43"/>
      <c r="BA237" s="68">
        <v>10</v>
      </c>
      <c r="BB237" s="74"/>
      <c r="BC237" s="3">
        <v>3.6999999999999998E-2</v>
      </c>
      <c r="BD237" s="3">
        <v>4.1000000000000002E-2</v>
      </c>
      <c r="BE237" s="3">
        <v>3.6999999999999998E-2</v>
      </c>
      <c r="BF237" s="3">
        <v>3.6999999999999998E-2</v>
      </c>
      <c r="BG237" s="3">
        <v>0.04</v>
      </c>
      <c r="BH237" s="3">
        <v>0.04</v>
      </c>
      <c r="BI237" s="74"/>
      <c r="BJ237" s="3">
        <v>3.6999999999999998E-2</v>
      </c>
      <c r="BK237" s="3">
        <v>4.1000000000000002E-2</v>
      </c>
      <c r="BL237" s="3">
        <v>3.6999999999999998E-2</v>
      </c>
      <c r="BM237" s="3">
        <v>3.6999999999999998E-2</v>
      </c>
      <c r="BN237" s="3">
        <v>0.04</v>
      </c>
      <c r="BO237" s="3">
        <v>0.04</v>
      </c>
      <c r="BP237" s="73">
        <v>0.04</v>
      </c>
      <c r="BQ237" s="3">
        <v>0.04</v>
      </c>
      <c r="BR237" s="79">
        <v>0.04</v>
      </c>
      <c r="BS237" s="22"/>
      <c r="BT237" s="22"/>
    </row>
    <row r="238" spans="1:72" x14ac:dyDescent="0.35">
      <c r="A238" s="68">
        <v>10.000999999999999</v>
      </c>
      <c r="B238" s="74"/>
      <c r="C238" s="3">
        <v>3.6999999999999998E-2</v>
      </c>
      <c r="D238" s="3">
        <v>4.2000000000000003E-2</v>
      </c>
      <c r="E238" s="3">
        <v>3.6999999999999998E-2</v>
      </c>
      <c r="F238" s="3">
        <v>3.6999999999999998E-2</v>
      </c>
      <c r="G238" s="3">
        <v>3.5999999999999997E-2</v>
      </c>
      <c r="H238" s="3">
        <v>3.5999999999999997E-2</v>
      </c>
      <c r="I238" s="74"/>
      <c r="J238" s="3">
        <v>3.6999999999999998E-2</v>
      </c>
      <c r="K238" s="3">
        <v>4.2000000000000003E-2</v>
      </c>
      <c r="L238" s="3">
        <v>3.6999999999999998E-2</v>
      </c>
      <c r="M238" s="3">
        <v>3.6999999999999998E-2</v>
      </c>
      <c r="N238" s="3">
        <v>3.5999999999999997E-2</v>
      </c>
      <c r="O238" s="3">
        <v>3.5999999999999997E-2</v>
      </c>
      <c r="P238" s="74"/>
      <c r="Q238" s="3">
        <v>3.6999999999999998E-2</v>
      </c>
      <c r="R238" s="3">
        <v>4.2000000000000003E-2</v>
      </c>
      <c r="S238" s="3">
        <v>3.6999999999999998E-2</v>
      </c>
      <c r="T238" s="3">
        <v>3.6999999999999998E-2</v>
      </c>
      <c r="U238" s="3">
        <v>3.5999999999999997E-2</v>
      </c>
      <c r="V238" s="3">
        <v>3.5999999999999997E-2</v>
      </c>
      <c r="W238" s="74"/>
      <c r="X238" s="3">
        <v>3.6999999999999998E-2</v>
      </c>
      <c r="Y238" s="3">
        <v>4.2000000000000003E-2</v>
      </c>
      <c r="Z238" s="3">
        <v>3.6999999999999998E-2</v>
      </c>
      <c r="AA238" s="3">
        <v>3.6999999999999998E-2</v>
      </c>
      <c r="AB238" s="3">
        <v>3.5999999999999997E-2</v>
      </c>
      <c r="AC238" s="79">
        <v>3.5999999999999997E-2</v>
      </c>
      <c r="AD238" s="81">
        <v>3.9E-2</v>
      </c>
      <c r="AE238" s="3">
        <v>3.5999999999999997E-2</v>
      </c>
      <c r="AF238" s="79">
        <v>3.5999999999999997E-2</v>
      </c>
      <c r="AH238" s="68">
        <v>10.000999999999999</v>
      </c>
      <c r="AI238" s="74"/>
      <c r="AJ238" s="3">
        <v>3.7999999999999999E-2</v>
      </c>
      <c r="AK238" s="3">
        <v>4.2999999999999997E-2</v>
      </c>
      <c r="AL238" s="3">
        <v>4.1000000000000002E-2</v>
      </c>
      <c r="AM238" s="3">
        <v>4.1000000000000002E-2</v>
      </c>
      <c r="AN238" s="3">
        <v>4.2999999999999997E-2</v>
      </c>
      <c r="AO238" s="3">
        <v>4.2999999999999997E-2</v>
      </c>
      <c r="AP238" s="74"/>
      <c r="AQ238" s="3">
        <v>3.7999999999999999E-2</v>
      </c>
      <c r="AR238" s="3">
        <v>4.2999999999999997E-2</v>
      </c>
      <c r="AS238" s="3">
        <v>4.1000000000000002E-2</v>
      </c>
      <c r="AT238" s="3">
        <v>4.1000000000000002E-2</v>
      </c>
      <c r="AU238" s="3">
        <v>4.2999999999999997E-2</v>
      </c>
      <c r="AV238" s="3">
        <v>4.2999999999999997E-2</v>
      </c>
      <c r="AW238" s="73">
        <v>4.2000000000000003E-2</v>
      </c>
      <c r="AX238" s="3">
        <v>4.2999999999999997E-2</v>
      </c>
      <c r="AY238" s="79">
        <v>4.2999999999999997E-2</v>
      </c>
      <c r="AZ238" s="43"/>
      <c r="BA238" s="68">
        <v>10.000999999999999</v>
      </c>
      <c r="BB238" s="74"/>
      <c r="BC238" s="3">
        <v>3.7999999999999999E-2</v>
      </c>
      <c r="BD238" s="3">
        <v>4.2999999999999997E-2</v>
      </c>
      <c r="BE238" s="3">
        <v>3.6999999999999998E-2</v>
      </c>
      <c r="BF238" s="3">
        <v>3.6999999999999998E-2</v>
      </c>
      <c r="BG238" s="3">
        <v>0.04</v>
      </c>
      <c r="BH238" s="3">
        <v>0.04</v>
      </c>
      <c r="BI238" s="74"/>
      <c r="BJ238" s="3">
        <v>3.7999999999999999E-2</v>
      </c>
      <c r="BK238" s="3">
        <v>4.2999999999999997E-2</v>
      </c>
      <c r="BL238" s="3">
        <v>3.6999999999999998E-2</v>
      </c>
      <c r="BM238" s="3">
        <v>3.6999999999999998E-2</v>
      </c>
      <c r="BN238" s="3">
        <v>0.04</v>
      </c>
      <c r="BO238" s="3">
        <v>0.04</v>
      </c>
      <c r="BP238" s="73">
        <v>0.04</v>
      </c>
      <c r="BQ238" s="3">
        <v>0.04</v>
      </c>
      <c r="BR238" s="79">
        <v>0.04</v>
      </c>
      <c r="BS238" s="22"/>
      <c r="BT238" s="22"/>
    </row>
    <row r="239" spans="1:72" x14ac:dyDescent="0.35">
      <c r="A239" s="67">
        <v>12</v>
      </c>
      <c r="B239" s="74"/>
      <c r="C239" s="3">
        <v>3.6999999999999998E-2</v>
      </c>
      <c r="D239" s="3">
        <v>4.2000000000000003E-2</v>
      </c>
      <c r="E239" s="3">
        <v>3.6999999999999998E-2</v>
      </c>
      <c r="F239" s="3">
        <v>3.6999999999999998E-2</v>
      </c>
      <c r="G239" s="3">
        <v>3.5999999999999997E-2</v>
      </c>
      <c r="H239" s="3">
        <v>3.5999999999999997E-2</v>
      </c>
      <c r="I239" s="74"/>
      <c r="J239" s="3">
        <v>3.6999999999999998E-2</v>
      </c>
      <c r="K239" s="3">
        <v>4.2000000000000003E-2</v>
      </c>
      <c r="L239" s="3">
        <v>3.6999999999999998E-2</v>
      </c>
      <c r="M239" s="3">
        <v>3.6999999999999998E-2</v>
      </c>
      <c r="N239" s="3">
        <v>3.5999999999999997E-2</v>
      </c>
      <c r="O239" s="3">
        <v>3.5999999999999997E-2</v>
      </c>
      <c r="P239" s="74"/>
      <c r="Q239" s="3">
        <v>3.6999999999999998E-2</v>
      </c>
      <c r="R239" s="3">
        <v>4.2000000000000003E-2</v>
      </c>
      <c r="S239" s="3">
        <v>3.6999999999999998E-2</v>
      </c>
      <c r="T239" s="3">
        <v>3.6999999999999998E-2</v>
      </c>
      <c r="U239" s="3">
        <v>3.5999999999999997E-2</v>
      </c>
      <c r="V239" s="3">
        <v>3.5999999999999997E-2</v>
      </c>
      <c r="W239" s="74"/>
      <c r="X239" s="3">
        <v>3.6999999999999998E-2</v>
      </c>
      <c r="Y239" s="3">
        <v>4.2000000000000003E-2</v>
      </c>
      <c r="Z239" s="3">
        <v>3.6999999999999998E-2</v>
      </c>
      <c r="AA239" s="3">
        <v>3.6999999999999998E-2</v>
      </c>
      <c r="AB239" s="3">
        <v>3.5999999999999997E-2</v>
      </c>
      <c r="AC239" s="79">
        <v>3.5999999999999997E-2</v>
      </c>
      <c r="AD239" s="81">
        <v>3.9E-2</v>
      </c>
      <c r="AE239" s="3">
        <v>3.5999999999999997E-2</v>
      </c>
      <c r="AF239" s="79">
        <v>3.5999999999999997E-2</v>
      </c>
      <c r="AH239" s="67">
        <v>12</v>
      </c>
      <c r="AI239" s="74"/>
      <c r="AJ239" s="3">
        <v>3.7999999999999999E-2</v>
      </c>
      <c r="AK239" s="3">
        <v>4.2999999999999997E-2</v>
      </c>
      <c r="AL239" s="3">
        <v>4.1000000000000002E-2</v>
      </c>
      <c r="AM239" s="3">
        <v>4.1000000000000002E-2</v>
      </c>
      <c r="AN239" s="3">
        <v>4.2999999999999997E-2</v>
      </c>
      <c r="AO239" s="3">
        <v>4.2999999999999997E-2</v>
      </c>
      <c r="AP239" s="74"/>
      <c r="AQ239" s="3">
        <v>3.7999999999999999E-2</v>
      </c>
      <c r="AR239" s="3">
        <v>4.2999999999999997E-2</v>
      </c>
      <c r="AS239" s="3">
        <v>4.1000000000000002E-2</v>
      </c>
      <c r="AT239" s="3">
        <v>4.1000000000000002E-2</v>
      </c>
      <c r="AU239" s="3">
        <v>4.2999999999999997E-2</v>
      </c>
      <c r="AV239" s="3">
        <v>4.2999999999999997E-2</v>
      </c>
      <c r="AW239" s="73">
        <v>4.2000000000000003E-2</v>
      </c>
      <c r="AX239" s="3">
        <v>4.2999999999999997E-2</v>
      </c>
      <c r="AY239" s="79">
        <v>4.2999999999999997E-2</v>
      </c>
      <c r="AZ239" s="44"/>
      <c r="BA239" s="67">
        <v>12</v>
      </c>
      <c r="BB239" s="74"/>
      <c r="BC239" s="3">
        <v>3.7999999999999999E-2</v>
      </c>
      <c r="BD239" s="3">
        <v>4.2999999999999997E-2</v>
      </c>
      <c r="BE239" s="3">
        <v>3.6999999999999998E-2</v>
      </c>
      <c r="BF239" s="3">
        <v>3.6999999999999998E-2</v>
      </c>
      <c r="BG239" s="3">
        <v>0.04</v>
      </c>
      <c r="BH239" s="3">
        <v>0.04</v>
      </c>
      <c r="BI239" s="74"/>
      <c r="BJ239" s="3">
        <v>3.7999999999999999E-2</v>
      </c>
      <c r="BK239" s="3">
        <v>4.2999999999999997E-2</v>
      </c>
      <c r="BL239" s="3">
        <v>3.6999999999999998E-2</v>
      </c>
      <c r="BM239" s="3">
        <v>3.6999999999999998E-2</v>
      </c>
      <c r="BN239" s="3">
        <v>0.04</v>
      </c>
      <c r="BO239" s="3">
        <v>0.04</v>
      </c>
      <c r="BP239" s="73">
        <v>0.04</v>
      </c>
      <c r="BQ239" s="3">
        <v>0.04</v>
      </c>
      <c r="BR239" s="79">
        <v>0.04</v>
      </c>
      <c r="BS239" s="22"/>
      <c r="BT239" s="22"/>
    </row>
    <row r="240" spans="1:72" x14ac:dyDescent="0.35">
      <c r="A240" s="67">
        <v>12.000999999999999</v>
      </c>
      <c r="B240" s="74"/>
      <c r="C240" s="3">
        <v>3.6999999999999998E-2</v>
      </c>
      <c r="D240" s="3">
        <v>4.2000000000000003E-2</v>
      </c>
      <c r="E240" s="3">
        <v>3.9E-2</v>
      </c>
      <c r="F240" s="3">
        <v>3.9E-2</v>
      </c>
      <c r="G240" s="3">
        <v>3.7999999999999999E-2</v>
      </c>
      <c r="H240" s="3">
        <v>3.7999999999999999E-2</v>
      </c>
      <c r="I240" s="74"/>
      <c r="J240" s="3">
        <v>3.6999999999999998E-2</v>
      </c>
      <c r="K240" s="3">
        <v>4.2000000000000003E-2</v>
      </c>
      <c r="L240" s="3">
        <v>3.9E-2</v>
      </c>
      <c r="M240" s="3">
        <v>3.9E-2</v>
      </c>
      <c r="N240" s="3">
        <v>3.7999999999999999E-2</v>
      </c>
      <c r="O240" s="3">
        <v>3.7999999999999999E-2</v>
      </c>
      <c r="P240" s="74"/>
      <c r="Q240" s="3">
        <v>3.6999999999999998E-2</v>
      </c>
      <c r="R240" s="3">
        <v>4.2000000000000003E-2</v>
      </c>
      <c r="S240" s="3">
        <v>3.9E-2</v>
      </c>
      <c r="T240" s="3">
        <v>3.9E-2</v>
      </c>
      <c r="U240" s="3">
        <v>3.7999999999999999E-2</v>
      </c>
      <c r="V240" s="3">
        <v>3.7999999999999999E-2</v>
      </c>
      <c r="W240" s="74"/>
      <c r="X240" s="3">
        <v>3.6999999999999998E-2</v>
      </c>
      <c r="Y240" s="3">
        <v>4.2000000000000003E-2</v>
      </c>
      <c r="Z240" s="3">
        <v>3.9E-2</v>
      </c>
      <c r="AA240" s="3">
        <v>3.9E-2</v>
      </c>
      <c r="AB240" s="3">
        <v>3.7999999999999999E-2</v>
      </c>
      <c r="AC240" s="79">
        <v>3.7999999999999999E-2</v>
      </c>
      <c r="AD240" s="81">
        <v>3.9E-2</v>
      </c>
      <c r="AE240" s="3">
        <v>3.7999999999999999E-2</v>
      </c>
      <c r="AF240" s="79">
        <v>3.7999999999999999E-2</v>
      </c>
      <c r="AH240" s="67">
        <v>12.000999999999999</v>
      </c>
      <c r="AI240" s="74"/>
      <c r="AJ240" s="3">
        <v>3.7999999999999999E-2</v>
      </c>
      <c r="AK240" s="3">
        <v>4.2999999999999997E-2</v>
      </c>
      <c r="AL240" s="3">
        <v>4.2000000000000003E-2</v>
      </c>
      <c r="AM240" s="3">
        <v>4.2000000000000003E-2</v>
      </c>
      <c r="AN240" s="3">
        <v>4.5999999999999999E-2</v>
      </c>
      <c r="AO240" s="3">
        <v>4.5999999999999999E-2</v>
      </c>
      <c r="AP240" s="74"/>
      <c r="AQ240" s="3">
        <v>3.7999999999999999E-2</v>
      </c>
      <c r="AR240" s="3">
        <v>4.2999999999999997E-2</v>
      </c>
      <c r="AS240" s="3">
        <v>4.2000000000000003E-2</v>
      </c>
      <c r="AT240" s="3">
        <v>4.2000000000000003E-2</v>
      </c>
      <c r="AU240" s="3">
        <v>4.5999999999999999E-2</v>
      </c>
      <c r="AV240" s="3">
        <v>4.5999999999999999E-2</v>
      </c>
      <c r="AW240" s="73">
        <v>4.2000000000000003E-2</v>
      </c>
      <c r="AX240" s="3">
        <v>4.5999999999999999E-2</v>
      </c>
      <c r="AY240" s="79">
        <v>4.5999999999999999E-2</v>
      </c>
      <c r="AZ240" s="44"/>
      <c r="BA240" s="67">
        <v>12.000999999999999</v>
      </c>
      <c r="BB240" s="74"/>
      <c r="BC240" s="3">
        <v>3.7999999999999999E-2</v>
      </c>
      <c r="BD240" s="3">
        <v>4.2999999999999997E-2</v>
      </c>
      <c r="BE240" s="3">
        <v>3.7999999999999999E-2</v>
      </c>
      <c r="BF240" s="3">
        <v>3.7999999999999999E-2</v>
      </c>
      <c r="BG240" s="3">
        <v>4.3999999999999997E-2</v>
      </c>
      <c r="BH240" s="3">
        <v>4.3999999999999997E-2</v>
      </c>
      <c r="BI240" s="74"/>
      <c r="BJ240" s="3">
        <v>3.7999999999999999E-2</v>
      </c>
      <c r="BK240" s="3">
        <v>4.2999999999999997E-2</v>
      </c>
      <c r="BL240" s="3">
        <v>3.7999999999999999E-2</v>
      </c>
      <c r="BM240" s="3">
        <v>3.7999999999999999E-2</v>
      </c>
      <c r="BN240" s="3">
        <v>4.3999999999999997E-2</v>
      </c>
      <c r="BO240" s="3">
        <v>4.3999999999999997E-2</v>
      </c>
      <c r="BP240" s="73">
        <v>4.3999999999999997E-2</v>
      </c>
      <c r="BQ240" s="3">
        <v>4.3999999999999997E-2</v>
      </c>
      <c r="BR240" s="79">
        <v>4.3999999999999997E-2</v>
      </c>
      <c r="BS240" s="22"/>
      <c r="BT240" s="22"/>
    </row>
    <row r="241" spans="1:72" x14ac:dyDescent="0.35">
      <c r="A241" s="67">
        <v>16</v>
      </c>
      <c r="B241" s="74"/>
      <c r="C241" s="3">
        <v>3.6999999999999998E-2</v>
      </c>
      <c r="D241" s="3">
        <v>4.2000000000000003E-2</v>
      </c>
      <c r="E241" s="3">
        <v>3.9E-2</v>
      </c>
      <c r="F241" s="3">
        <v>3.9E-2</v>
      </c>
      <c r="G241" s="3">
        <v>3.7999999999999999E-2</v>
      </c>
      <c r="H241" s="3">
        <v>3.7999999999999999E-2</v>
      </c>
      <c r="I241" s="74"/>
      <c r="J241" s="3">
        <v>3.6999999999999998E-2</v>
      </c>
      <c r="K241" s="3">
        <v>4.2000000000000003E-2</v>
      </c>
      <c r="L241" s="3">
        <v>3.9E-2</v>
      </c>
      <c r="M241" s="3">
        <v>3.9E-2</v>
      </c>
      <c r="N241" s="3">
        <v>3.7999999999999999E-2</v>
      </c>
      <c r="O241" s="3">
        <v>3.7999999999999999E-2</v>
      </c>
      <c r="P241" s="74"/>
      <c r="Q241" s="3">
        <v>3.6999999999999998E-2</v>
      </c>
      <c r="R241" s="3">
        <v>4.2000000000000003E-2</v>
      </c>
      <c r="S241" s="3">
        <v>3.9E-2</v>
      </c>
      <c r="T241" s="3">
        <v>3.9E-2</v>
      </c>
      <c r="U241" s="3">
        <v>3.7999999999999999E-2</v>
      </c>
      <c r="V241" s="3">
        <v>3.7999999999999999E-2</v>
      </c>
      <c r="W241" s="74"/>
      <c r="X241" s="3">
        <v>3.6999999999999998E-2</v>
      </c>
      <c r="Y241" s="3">
        <v>4.2000000000000003E-2</v>
      </c>
      <c r="Z241" s="3">
        <v>3.9E-2</v>
      </c>
      <c r="AA241" s="3">
        <v>3.9E-2</v>
      </c>
      <c r="AB241" s="3">
        <v>3.7999999999999999E-2</v>
      </c>
      <c r="AC241" s="79">
        <v>3.7999999999999999E-2</v>
      </c>
      <c r="AD241" s="81">
        <v>3.9E-2</v>
      </c>
      <c r="AE241" s="3">
        <v>3.7999999999999999E-2</v>
      </c>
      <c r="AF241" s="79">
        <v>3.7999999999999999E-2</v>
      </c>
      <c r="AH241" s="67">
        <v>16</v>
      </c>
      <c r="AI241" s="74"/>
      <c r="AJ241" s="3">
        <v>3.7999999999999999E-2</v>
      </c>
      <c r="AK241" s="3">
        <v>4.2999999999999997E-2</v>
      </c>
      <c r="AL241" s="3">
        <v>4.2000000000000003E-2</v>
      </c>
      <c r="AM241" s="3">
        <v>4.2000000000000003E-2</v>
      </c>
      <c r="AN241" s="3">
        <v>4.5999999999999999E-2</v>
      </c>
      <c r="AO241" s="3">
        <v>4.5999999999999999E-2</v>
      </c>
      <c r="AP241" s="74"/>
      <c r="AQ241" s="3">
        <v>3.7999999999999999E-2</v>
      </c>
      <c r="AR241" s="3">
        <v>4.2999999999999997E-2</v>
      </c>
      <c r="AS241" s="3">
        <v>4.2000000000000003E-2</v>
      </c>
      <c r="AT241" s="3">
        <v>4.2000000000000003E-2</v>
      </c>
      <c r="AU241" s="3">
        <v>4.5999999999999999E-2</v>
      </c>
      <c r="AV241" s="3">
        <v>4.5999999999999999E-2</v>
      </c>
      <c r="AW241" s="73">
        <v>4.2000000000000003E-2</v>
      </c>
      <c r="AX241" s="3">
        <v>4.5999999999999999E-2</v>
      </c>
      <c r="AY241" s="79">
        <v>4.5999999999999999E-2</v>
      </c>
      <c r="AZ241" s="44"/>
      <c r="BA241" s="67">
        <v>16</v>
      </c>
      <c r="BB241" s="74"/>
      <c r="BC241" s="3">
        <v>3.7999999999999999E-2</v>
      </c>
      <c r="BD241" s="3">
        <v>4.2999999999999997E-2</v>
      </c>
      <c r="BE241" s="3">
        <v>3.7999999999999999E-2</v>
      </c>
      <c r="BF241" s="3">
        <v>3.7999999999999999E-2</v>
      </c>
      <c r="BG241" s="3">
        <v>4.3999999999999997E-2</v>
      </c>
      <c r="BH241" s="3">
        <v>4.3999999999999997E-2</v>
      </c>
      <c r="BI241" s="74"/>
      <c r="BJ241" s="3">
        <v>3.7999999999999999E-2</v>
      </c>
      <c r="BK241" s="3">
        <v>4.2999999999999997E-2</v>
      </c>
      <c r="BL241" s="3">
        <v>3.7999999999999999E-2</v>
      </c>
      <c r="BM241" s="3">
        <v>3.7999999999999999E-2</v>
      </c>
      <c r="BN241" s="3">
        <v>4.3999999999999997E-2</v>
      </c>
      <c r="BO241" s="3">
        <v>4.3999999999999997E-2</v>
      </c>
      <c r="BP241" s="73">
        <v>4.3999999999999997E-2</v>
      </c>
      <c r="BQ241" s="3">
        <v>4.3999999999999997E-2</v>
      </c>
      <c r="BR241" s="79">
        <v>4.3999999999999997E-2</v>
      </c>
      <c r="BS241" s="22"/>
      <c r="BT241" s="22"/>
    </row>
    <row r="242" spans="1:72" x14ac:dyDescent="0.35">
      <c r="A242" s="67">
        <v>16.001000000000001</v>
      </c>
      <c r="B242" s="74"/>
      <c r="C242" s="3">
        <v>3.6999999999999998E-2</v>
      </c>
      <c r="D242" s="3">
        <v>4.2000000000000003E-2</v>
      </c>
      <c r="E242" s="3">
        <v>4.2000000000000003E-2</v>
      </c>
      <c r="F242" s="3">
        <v>4.2000000000000003E-2</v>
      </c>
      <c r="G242" s="3">
        <v>0.04</v>
      </c>
      <c r="H242" s="3">
        <v>0.04</v>
      </c>
      <c r="I242" s="74"/>
      <c r="J242" s="3">
        <v>3.6999999999999998E-2</v>
      </c>
      <c r="K242" s="3">
        <v>4.2000000000000003E-2</v>
      </c>
      <c r="L242" s="3">
        <v>4.2000000000000003E-2</v>
      </c>
      <c r="M242" s="3">
        <v>4.2000000000000003E-2</v>
      </c>
      <c r="N242" s="3">
        <v>0.04</v>
      </c>
      <c r="O242" s="3">
        <v>0.04</v>
      </c>
      <c r="P242" s="74"/>
      <c r="Q242" s="3">
        <v>3.6999999999999998E-2</v>
      </c>
      <c r="R242" s="3">
        <v>4.2000000000000003E-2</v>
      </c>
      <c r="S242" s="3">
        <v>4.2000000000000003E-2</v>
      </c>
      <c r="T242" s="3">
        <v>4.2000000000000003E-2</v>
      </c>
      <c r="U242" s="3">
        <v>0.04</v>
      </c>
      <c r="V242" s="3">
        <v>0.04</v>
      </c>
      <c r="W242" s="74"/>
      <c r="X242" s="3">
        <v>3.6999999999999998E-2</v>
      </c>
      <c r="Y242" s="3">
        <v>4.2000000000000003E-2</v>
      </c>
      <c r="Z242" s="3">
        <v>4.2000000000000003E-2</v>
      </c>
      <c r="AA242" s="3">
        <v>4.2000000000000003E-2</v>
      </c>
      <c r="AB242" s="3">
        <v>0.04</v>
      </c>
      <c r="AC242" s="79">
        <v>0.04</v>
      </c>
      <c r="AD242" s="81">
        <v>4.2999999999999997E-2</v>
      </c>
      <c r="AE242" s="3">
        <v>0.04</v>
      </c>
      <c r="AF242" s="79">
        <v>0.04</v>
      </c>
      <c r="AH242" s="67">
        <v>16.001000000000001</v>
      </c>
      <c r="AI242" s="74"/>
      <c r="AJ242" s="3">
        <v>3.7999999999999999E-2</v>
      </c>
      <c r="AK242" s="3">
        <v>4.2999999999999997E-2</v>
      </c>
      <c r="AL242" s="3">
        <v>4.5999999999999999E-2</v>
      </c>
      <c r="AM242" s="3">
        <v>4.5999999999999999E-2</v>
      </c>
      <c r="AN242" s="3">
        <v>4.8000000000000001E-2</v>
      </c>
      <c r="AO242" s="3">
        <v>4.8000000000000001E-2</v>
      </c>
      <c r="AP242" s="74"/>
      <c r="AQ242" s="3">
        <v>3.7999999999999999E-2</v>
      </c>
      <c r="AR242" s="3">
        <v>4.2999999999999997E-2</v>
      </c>
      <c r="AS242" s="3">
        <v>4.5999999999999999E-2</v>
      </c>
      <c r="AT242" s="3">
        <v>4.5999999999999999E-2</v>
      </c>
      <c r="AU242" s="3">
        <v>4.8000000000000001E-2</v>
      </c>
      <c r="AV242" s="3">
        <v>4.8000000000000001E-2</v>
      </c>
      <c r="AW242" s="73">
        <v>4.4999999999999998E-2</v>
      </c>
      <c r="AX242" s="3">
        <v>4.8000000000000001E-2</v>
      </c>
      <c r="AY242" s="79">
        <v>4.8000000000000001E-2</v>
      </c>
      <c r="AZ242" s="44"/>
      <c r="BA242" s="67">
        <v>16.001000000000001</v>
      </c>
      <c r="BB242" s="74"/>
      <c r="BC242" s="3">
        <v>3.7999999999999999E-2</v>
      </c>
      <c r="BD242" s="3">
        <v>4.2999999999999997E-2</v>
      </c>
      <c r="BE242" s="3">
        <v>0.04</v>
      </c>
      <c r="BF242" s="3">
        <v>0.04</v>
      </c>
      <c r="BG242" s="3">
        <v>4.7E-2</v>
      </c>
      <c r="BH242" s="3">
        <v>4.7E-2</v>
      </c>
      <c r="BI242" s="74"/>
      <c r="BJ242" s="3">
        <v>3.7999999999999999E-2</v>
      </c>
      <c r="BK242" s="3">
        <v>4.2999999999999997E-2</v>
      </c>
      <c r="BL242" s="3">
        <v>0.04</v>
      </c>
      <c r="BM242" s="3">
        <v>0.04</v>
      </c>
      <c r="BN242" s="3">
        <v>4.7E-2</v>
      </c>
      <c r="BO242" s="3">
        <v>4.7E-2</v>
      </c>
      <c r="BP242" s="73">
        <v>0.05</v>
      </c>
      <c r="BQ242" s="3">
        <v>4.7E-2</v>
      </c>
      <c r="BR242" s="79">
        <v>4.7E-2</v>
      </c>
      <c r="BS242" s="22"/>
      <c r="BT242" s="22"/>
    </row>
    <row r="243" spans="1:72" x14ac:dyDescent="0.35">
      <c r="A243" s="68">
        <v>18</v>
      </c>
      <c r="B243" s="74"/>
      <c r="C243" s="3">
        <v>3.6999999999999998E-2</v>
      </c>
      <c r="D243" s="3">
        <v>4.2000000000000003E-2</v>
      </c>
      <c r="E243" s="3">
        <v>4.2000000000000003E-2</v>
      </c>
      <c r="F243" s="3">
        <v>4.2000000000000003E-2</v>
      </c>
      <c r="G243" s="3">
        <v>0.04</v>
      </c>
      <c r="H243" s="3">
        <v>0.04</v>
      </c>
      <c r="I243" s="74"/>
      <c r="J243" s="3">
        <v>3.6999999999999998E-2</v>
      </c>
      <c r="K243" s="3">
        <v>4.2000000000000003E-2</v>
      </c>
      <c r="L243" s="3">
        <v>4.2000000000000003E-2</v>
      </c>
      <c r="M243" s="3">
        <v>4.2000000000000003E-2</v>
      </c>
      <c r="N243" s="3">
        <v>0.04</v>
      </c>
      <c r="O243" s="3">
        <v>0.04</v>
      </c>
      <c r="P243" s="74"/>
      <c r="Q243" s="3">
        <v>3.6999999999999998E-2</v>
      </c>
      <c r="R243" s="3">
        <v>4.2000000000000003E-2</v>
      </c>
      <c r="S243" s="3">
        <v>4.2000000000000003E-2</v>
      </c>
      <c r="T243" s="3">
        <v>4.2000000000000003E-2</v>
      </c>
      <c r="U243" s="3">
        <v>0.04</v>
      </c>
      <c r="V243" s="3">
        <v>0.04</v>
      </c>
      <c r="W243" s="74"/>
      <c r="X243" s="3">
        <v>3.6999999999999998E-2</v>
      </c>
      <c r="Y243" s="3">
        <v>4.2000000000000003E-2</v>
      </c>
      <c r="Z243" s="3">
        <v>4.2000000000000003E-2</v>
      </c>
      <c r="AA243" s="3">
        <v>4.2000000000000003E-2</v>
      </c>
      <c r="AB243" s="3">
        <v>0.04</v>
      </c>
      <c r="AC243" s="79">
        <v>0.04</v>
      </c>
      <c r="AD243" s="81">
        <v>4.2999999999999997E-2</v>
      </c>
      <c r="AE243" s="3">
        <v>0.04</v>
      </c>
      <c r="AF243" s="79">
        <v>0.04</v>
      </c>
      <c r="AH243" s="68">
        <v>18</v>
      </c>
      <c r="AI243" s="74"/>
      <c r="AJ243" s="3">
        <v>3.7999999999999999E-2</v>
      </c>
      <c r="AK243" s="3">
        <v>4.2999999999999997E-2</v>
      </c>
      <c r="AL243" s="3">
        <v>4.5999999999999999E-2</v>
      </c>
      <c r="AM243" s="3">
        <v>4.5999999999999999E-2</v>
      </c>
      <c r="AN243" s="3">
        <v>4.8000000000000001E-2</v>
      </c>
      <c r="AO243" s="3">
        <v>4.8000000000000001E-2</v>
      </c>
      <c r="AP243" s="74"/>
      <c r="AQ243" s="3">
        <v>3.7999999999999999E-2</v>
      </c>
      <c r="AR243" s="3">
        <v>4.2999999999999997E-2</v>
      </c>
      <c r="AS243" s="3">
        <v>4.5999999999999999E-2</v>
      </c>
      <c r="AT243" s="3">
        <v>4.5999999999999999E-2</v>
      </c>
      <c r="AU243" s="3">
        <v>4.8000000000000001E-2</v>
      </c>
      <c r="AV243" s="3">
        <v>4.8000000000000001E-2</v>
      </c>
      <c r="AW243" s="73">
        <v>4.4999999999999998E-2</v>
      </c>
      <c r="AX243" s="3">
        <v>4.8000000000000001E-2</v>
      </c>
      <c r="AY243" s="79">
        <v>4.8000000000000001E-2</v>
      </c>
      <c r="AZ243" s="44"/>
      <c r="BA243" s="68">
        <v>18</v>
      </c>
      <c r="BB243" s="74"/>
      <c r="BC243" s="3">
        <v>3.7999999999999999E-2</v>
      </c>
      <c r="BD243" s="3">
        <v>4.2999999999999997E-2</v>
      </c>
      <c r="BE243" s="3">
        <v>0.04</v>
      </c>
      <c r="BF243" s="3">
        <v>0.04</v>
      </c>
      <c r="BG243" s="3">
        <v>4.7E-2</v>
      </c>
      <c r="BH243" s="3">
        <v>4.7E-2</v>
      </c>
      <c r="BI243" s="74"/>
      <c r="BJ243" s="3">
        <v>3.7999999999999999E-2</v>
      </c>
      <c r="BK243" s="3">
        <v>4.2999999999999997E-2</v>
      </c>
      <c r="BL243" s="3">
        <v>0.04</v>
      </c>
      <c r="BM243" s="3">
        <v>0.04</v>
      </c>
      <c r="BN243" s="3">
        <v>4.7E-2</v>
      </c>
      <c r="BO243" s="3">
        <v>4.7E-2</v>
      </c>
      <c r="BP243" s="73">
        <v>0.05</v>
      </c>
      <c r="BQ243" s="3">
        <v>4.7E-2</v>
      </c>
      <c r="BR243" s="79">
        <v>4.7E-2</v>
      </c>
      <c r="BS243" s="22"/>
      <c r="BT243" s="22"/>
    </row>
    <row r="244" spans="1:72" x14ac:dyDescent="0.35">
      <c r="A244" s="68">
        <v>18.001000000000001</v>
      </c>
      <c r="B244" s="74"/>
      <c r="C244" s="3"/>
      <c r="D244" s="3">
        <v>4.4999999999999998E-2</v>
      </c>
      <c r="E244" s="3">
        <v>4.2000000000000003E-2</v>
      </c>
      <c r="F244" s="3">
        <v>4.2000000000000003E-2</v>
      </c>
      <c r="G244" s="3">
        <v>0.04</v>
      </c>
      <c r="H244" s="3">
        <v>0.04</v>
      </c>
      <c r="I244" s="74"/>
      <c r="J244" s="3"/>
      <c r="K244" s="3">
        <v>4.4999999999999998E-2</v>
      </c>
      <c r="L244" s="3">
        <v>4.2000000000000003E-2</v>
      </c>
      <c r="M244" s="3">
        <v>4.2000000000000003E-2</v>
      </c>
      <c r="N244" s="3">
        <v>0.04</v>
      </c>
      <c r="O244" s="3">
        <v>0.04</v>
      </c>
      <c r="P244" s="74"/>
      <c r="Q244" s="3"/>
      <c r="R244" s="3">
        <v>4.4999999999999998E-2</v>
      </c>
      <c r="S244" s="3">
        <v>4.2000000000000003E-2</v>
      </c>
      <c r="T244" s="3">
        <v>4.2000000000000003E-2</v>
      </c>
      <c r="U244" s="3">
        <v>0.04</v>
      </c>
      <c r="V244" s="3">
        <v>0.04</v>
      </c>
      <c r="W244" s="74"/>
      <c r="X244" s="3"/>
      <c r="Y244" s="3">
        <v>4.4999999999999998E-2</v>
      </c>
      <c r="Z244" s="3">
        <v>4.2000000000000003E-2</v>
      </c>
      <c r="AA244" s="3">
        <v>4.2000000000000003E-2</v>
      </c>
      <c r="AB244" s="3">
        <v>0.04</v>
      </c>
      <c r="AC244" s="79">
        <v>0.04</v>
      </c>
      <c r="AD244" s="81">
        <v>4.2999999999999997E-2</v>
      </c>
      <c r="AE244" s="3">
        <v>0.04</v>
      </c>
      <c r="AF244" s="79">
        <v>0.04</v>
      </c>
      <c r="AH244" s="68">
        <v>18.001000000000001</v>
      </c>
      <c r="AI244" s="74"/>
      <c r="AJ244" s="3"/>
      <c r="AK244" s="3">
        <v>4.5999999999999999E-2</v>
      </c>
      <c r="AL244" s="3">
        <v>4.5999999999999999E-2</v>
      </c>
      <c r="AM244" s="3">
        <v>4.5999999999999999E-2</v>
      </c>
      <c r="AN244" s="3">
        <v>4.8000000000000001E-2</v>
      </c>
      <c r="AO244" s="3">
        <v>4.8000000000000001E-2</v>
      </c>
      <c r="AP244" s="74"/>
      <c r="AQ244" s="3"/>
      <c r="AR244" s="3">
        <v>4.5999999999999999E-2</v>
      </c>
      <c r="AS244" s="3">
        <v>4.5999999999999999E-2</v>
      </c>
      <c r="AT244" s="3">
        <v>4.5999999999999999E-2</v>
      </c>
      <c r="AU244" s="3">
        <v>4.8000000000000001E-2</v>
      </c>
      <c r="AV244" s="3">
        <v>4.8000000000000001E-2</v>
      </c>
      <c r="AW244" s="73">
        <v>4.4999999999999998E-2</v>
      </c>
      <c r="AX244" s="3">
        <v>4.8000000000000001E-2</v>
      </c>
      <c r="AY244" s="79">
        <v>4.8000000000000001E-2</v>
      </c>
      <c r="AZ244" s="44"/>
      <c r="BA244" s="68">
        <v>18.001000000000001</v>
      </c>
      <c r="BB244" s="74"/>
      <c r="BC244" s="3"/>
      <c r="BD244" s="3">
        <v>4.4999999999999998E-2</v>
      </c>
      <c r="BE244" s="3">
        <v>0.04</v>
      </c>
      <c r="BF244" s="3">
        <v>0.04</v>
      </c>
      <c r="BG244" s="3">
        <v>4.7E-2</v>
      </c>
      <c r="BH244" s="3">
        <v>4.7E-2</v>
      </c>
      <c r="BI244" s="74"/>
      <c r="BJ244" s="3"/>
      <c r="BK244" s="3">
        <v>4.4999999999999998E-2</v>
      </c>
      <c r="BL244" s="3">
        <v>0.04</v>
      </c>
      <c r="BM244" s="3">
        <v>0.04</v>
      </c>
      <c r="BN244" s="3">
        <v>4.7E-2</v>
      </c>
      <c r="BO244" s="3">
        <v>4.7E-2</v>
      </c>
      <c r="BP244" s="73">
        <v>0.05</v>
      </c>
      <c r="BQ244" s="3">
        <v>4.7E-2</v>
      </c>
      <c r="BR244" s="79">
        <v>4.7E-2</v>
      </c>
      <c r="BS244" s="22"/>
      <c r="BT244" s="22"/>
    </row>
    <row r="245" spans="1:72" x14ac:dyDescent="0.35">
      <c r="A245" s="67">
        <v>26.5</v>
      </c>
      <c r="B245" s="74"/>
      <c r="C245" s="23"/>
      <c r="D245" s="3">
        <v>4.4999999999999998E-2</v>
      </c>
      <c r="E245" s="3">
        <v>4.2000000000000003E-2</v>
      </c>
      <c r="F245" s="3">
        <v>4.2000000000000003E-2</v>
      </c>
      <c r="G245" s="3">
        <v>0.04</v>
      </c>
      <c r="H245" s="3">
        <v>0.04</v>
      </c>
      <c r="I245" s="74"/>
      <c r="J245" s="23"/>
      <c r="K245" s="3">
        <v>4.4999999999999998E-2</v>
      </c>
      <c r="L245" s="3">
        <v>4.2000000000000003E-2</v>
      </c>
      <c r="M245" s="3">
        <v>4.2000000000000003E-2</v>
      </c>
      <c r="N245" s="3">
        <v>0.04</v>
      </c>
      <c r="O245" s="3">
        <v>0.04</v>
      </c>
      <c r="P245" s="74"/>
      <c r="Q245" s="23"/>
      <c r="R245" s="3">
        <v>4.4999999999999998E-2</v>
      </c>
      <c r="S245" s="3">
        <v>4.2000000000000003E-2</v>
      </c>
      <c r="T245" s="3">
        <v>4.2000000000000003E-2</v>
      </c>
      <c r="U245" s="3">
        <v>0.04</v>
      </c>
      <c r="V245" s="3">
        <v>0.04</v>
      </c>
      <c r="W245" s="74"/>
      <c r="X245" s="23"/>
      <c r="Y245" s="3">
        <v>4.4999999999999998E-2</v>
      </c>
      <c r="Z245" s="3">
        <v>4.2000000000000003E-2</v>
      </c>
      <c r="AA245" s="3">
        <v>4.2000000000000003E-2</v>
      </c>
      <c r="AB245" s="3">
        <v>0.04</v>
      </c>
      <c r="AC245" s="79">
        <v>0.04</v>
      </c>
      <c r="AD245" s="81">
        <v>4.2999999999999997E-2</v>
      </c>
      <c r="AE245" s="3">
        <v>0.04</v>
      </c>
      <c r="AF245" s="79">
        <v>0.04</v>
      </c>
      <c r="AH245" s="67">
        <v>26.5</v>
      </c>
      <c r="AI245" s="74"/>
      <c r="AJ245" s="23"/>
      <c r="AK245" s="3">
        <v>4.5999999999999999E-2</v>
      </c>
      <c r="AL245" s="3">
        <v>4.5999999999999999E-2</v>
      </c>
      <c r="AM245" s="3">
        <v>4.5999999999999999E-2</v>
      </c>
      <c r="AN245" s="3">
        <v>4.8000000000000001E-2</v>
      </c>
      <c r="AO245" s="3">
        <v>4.8000000000000001E-2</v>
      </c>
      <c r="AP245" s="74"/>
      <c r="AQ245" s="23"/>
      <c r="AR245" s="3">
        <v>4.5999999999999999E-2</v>
      </c>
      <c r="AS245" s="3">
        <v>4.5999999999999999E-2</v>
      </c>
      <c r="AT245" s="3">
        <v>4.5999999999999999E-2</v>
      </c>
      <c r="AU245" s="3">
        <v>4.8000000000000001E-2</v>
      </c>
      <c r="AV245" s="3">
        <v>4.8000000000000001E-2</v>
      </c>
      <c r="AW245" s="73">
        <v>4.4999999999999998E-2</v>
      </c>
      <c r="AX245" s="3">
        <v>4.8000000000000001E-2</v>
      </c>
      <c r="AY245" s="79">
        <v>4.8000000000000001E-2</v>
      </c>
      <c r="AZ245" s="44"/>
      <c r="BA245" s="67">
        <v>26.5</v>
      </c>
      <c r="BB245" s="74"/>
      <c r="BC245" s="3"/>
      <c r="BD245" s="3">
        <v>4.4999999999999998E-2</v>
      </c>
      <c r="BE245" s="3">
        <v>0.04</v>
      </c>
      <c r="BF245" s="3">
        <v>0.04</v>
      </c>
      <c r="BG245" s="3">
        <v>4.7E-2</v>
      </c>
      <c r="BH245" s="3">
        <v>4.7E-2</v>
      </c>
      <c r="BI245" s="74"/>
      <c r="BJ245" s="3"/>
      <c r="BK245" s="3">
        <v>4.4999999999999998E-2</v>
      </c>
      <c r="BL245" s="3">
        <v>0.04</v>
      </c>
      <c r="BM245" s="3">
        <v>0.04</v>
      </c>
      <c r="BN245" s="3">
        <v>4.7E-2</v>
      </c>
      <c r="BO245" s="3">
        <v>4.7E-2</v>
      </c>
      <c r="BP245" s="73">
        <v>0.05</v>
      </c>
      <c r="BQ245" s="3">
        <v>4.7E-2</v>
      </c>
      <c r="BR245" s="79">
        <v>4.7E-2</v>
      </c>
      <c r="BS245" s="22"/>
      <c r="BT245" s="22"/>
    </row>
    <row r="246" spans="1:72" x14ac:dyDescent="0.35">
      <c r="A246" s="67">
        <v>26.501000000000001</v>
      </c>
      <c r="B246" s="74"/>
      <c r="C246" s="23"/>
      <c r="D246" s="3">
        <v>5.0999999999999997E-2</v>
      </c>
      <c r="E246" s="3">
        <v>4.2999999999999997E-2</v>
      </c>
      <c r="F246" s="3">
        <v>4.2999999999999997E-2</v>
      </c>
      <c r="G246" s="3">
        <v>4.4999999999999998E-2</v>
      </c>
      <c r="H246" s="3">
        <v>4.4999999999999998E-2</v>
      </c>
      <c r="I246" s="74"/>
      <c r="J246" s="23"/>
      <c r="K246" s="3">
        <v>5.0999999999999997E-2</v>
      </c>
      <c r="L246" s="3">
        <v>4.2999999999999997E-2</v>
      </c>
      <c r="M246" s="3">
        <v>4.2999999999999997E-2</v>
      </c>
      <c r="N246" s="3">
        <v>4.4999999999999998E-2</v>
      </c>
      <c r="O246" s="3">
        <v>4.4999999999999998E-2</v>
      </c>
      <c r="P246" s="74"/>
      <c r="Q246" s="23"/>
      <c r="R246" s="3">
        <v>5.0999999999999997E-2</v>
      </c>
      <c r="S246" s="3">
        <v>4.2999999999999997E-2</v>
      </c>
      <c r="T246" s="3">
        <v>4.2999999999999997E-2</v>
      </c>
      <c r="U246" s="3">
        <v>4.4999999999999998E-2</v>
      </c>
      <c r="V246" s="3">
        <v>4.4999999999999998E-2</v>
      </c>
      <c r="W246" s="74"/>
      <c r="X246" s="23"/>
      <c r="Y246" s="3">
        <v>5.0999999999999997E-2</v>
      </c>
      <c r="Z246" s="3">
        <v>4.2999999999999997E-2</v>
      </c>
      <c r="AA246" s="3">
        <v>4.2999999999999997E-2</v>
      </c>
      <c r="AB246" s="3">
        <v>4.4999999999999998E-2</v>
      </c>
      <c r="AC246" s="79">
        <v>4.4999999999999998E-2</v>
      </c>
      <c r="AD246" s="81">
        <v>4.9000000000000002E-2</v>
      </c>
      <c r="AE246" s="3">
        <v>4.4999999999999998E-2</v>
      </c>
      <c r="AF246" s="79">
        <v>4.4999999999999998E-2</v>
      </c>
      <c r="AH246" s="67">
        <v>26.501000000000001</v>
      </c>
      <c r="AI246" s="74"/>
      <c r="AJ246" s="23"/>
      <c r="AK246" s="63">
        <v>5.1999999999999998E-2</v>
      </c>
      <c r="AL246" s="3">
        <v>4.7E-2</v>
      </c>
      <c r="AM246" s="3">
        <v>4.7E-2</v>
      </c>
      <c r="AN246" s="3">
        <v>5.0999999999999997E-2</v>
      </c>
      <c r="AO246" s="3">
        <v>5.0999999999999997E-2</v>
      </c>
      <c r="AP246" s="74"/>
      <c r="AQ246" s="23"/>
      <c r="AR246" s="63">
        <v>5.1999999999999998E-2</v>
      </c>
      <c r="AS246" s="3">
        <v>4.7E-2</v>
      </c>
      <c r="AT246" s="3">
        <v>4.7E-2</v>
      </c>
      <c r="AU246" s="3">
        <v>5.0999999999999997E-2</v>
      </c>
      <c r="AV246" s="3">
        <v>5.0999999999999997E-2</v>
      </c>
      <c r="AW246" s="73">
        <v>5.0999999999999997E-2</v>
      </c>
      <c r="AX246" s="3">
        <v>5.0999999999999997E-2</v>
      </c>
      <c r="AY246" s="79">
        <v>5.0999999999999997E-2</v>
      </c>
      <c r="AZ246" s="44"/>
      <c r="BA246" s="67">
        <v>26.501000000000001</v>
      </c>
      <c r="BB246" s="74"/>
      <c r="BC246" s="3"/>
      <c r="BD246" s="63">
        <v>5.1999999999999998E-2</v>
      </c>
      <c r="BE246" s="3">
        <v>4.2000000000000003E-2</v>
      </c>
      <c r="BF246" s="3">
        <v>4.2000000000000003E-2</v>
      </c>
      <c r="BG246" s="3">
        <v>4.8000000000000001E-2</v>
      </c>
      <c r="BH246" s="3">
        <v>4.8000000000000001E-2</v>
      </c>
      <c r="BI246" s="74"/>
      <c r="BJ246" s="3"/>
      <c r="BK246" s="63">
        <v>5.1999999999999998E-2</v>
      </c>
      <c r="BL246" s="3">
        <v>4.2000000000000003E-2</v>
      </c>
      <c r="BM246" s="3">
        <v>4.2000000000000003E-2</v>
      </c>
      <c r="BN246" s="3">
        <v>4.8000000000000001E-2</v>
      </c>
      <c r="BO246" s="3">
        <v>4.8000000000000001E-2</v>
      </c>
      <c r="BP246" s="73">
        <v>0.05</v>
      </c>
      <c r="BQ246" s="3">
        <v>4.8000000000000001E-2</v>
      </c>
      <c r="BR246" s="79">
        <v>4.8000000000000001E-2</v>
      </c>
      <c r="BS246" s="22"/>
      <c r="BT246" s="22"/>
    </row>
    <row r="247" spans="1:72" x14ac:dyDescent="0.35">
      <c r="A247" s="67">
        <v>33</v>
      </c>
      <c r="B247" s="74"/>
      <c r="C247" s="23"/>
      <c r="D247" s="3">
        <v>5.0999999999999997E-2</v>
      </c>
      <c r="E247" s="3">
        <v>4.2999999999999997E-2</v>
      </c>
      <c r="F247" s="3">
        <v>4.2999999999999997E-2</v>
      </c>
      <c r="G247" s="3">
        <v>4.4999999999999998E-2</v>
      </c>
      <c r="H247" s="3">
        <v>4.4999999999999998E-2</v>
      </c>
      <c r="I247" s="74"/>
      <c r="J247" s="23"/>
      <c r="K247" s="3">
        <v>5.0999999999999997E-2</v>
      </c>
      <c r="L247" s="3">
        <v>4.2999999999999997E-2</v>
      </c>
      <c r="M247" s="3">
        <v>4.2999999999999997E-2</v>
      </c>
      <c r="N247" s="3">
        <v>4.4999999999999998E-2</v>
      </c>
      <c r="O247" s="3">
        <v>4.4999999999999998E-2</v>
      </c>
      <c r="P247" s="74"/>
      <c r="Q247" s="23"/>
      <c r="R247" s="3">
        <v>5.0999999999999997E-2</v>
      </c>
      <c r="S247" s="3">
        <v>4.2999999999999997E-2</v>
      </c>
      <c r="T247" s="3">
        <v>4.2999999999999997E-2</v>
      </c>
      <c r="U247" s="3">
        <v>4.4999999999999998E-2</v>
      </c>
      <c r="V247" s="3">
        <v>4.4999999999999998E-2</v>
      </c>
      <c r="W247" s="74"/>
      <c r="X247" s="23"/>
      <c r="Y247" s="3">
        <v>5.0999999999999997E-2</v>
      </c>
      <c r="Z247" s="3">
        <v>4.2999999999999997E-2</v>
      </c>
      <c r="AA247" s="3">
        <v>4.2999999999999997E-2</v>
      </c>
      <c r="AB247" s="3">
        <v>4.4999999999999998E-2</v>
      </c>
      <c r="AC247" s="79">
        <v>4.4999999999999998E-2</v>
      </c>
      <c r="AD247" s="81">
        <v>4.9000000000000002E-2</v>
      </c>
      <c r="AE247" s="3">
        <v>4.4999999999999998E-2</v>
      </c>
      <c r="AF247" s="79">
        <v>4.4999999999999998E-2</v>
      </c>
      <c r="AH247" s="67">
        <v>33</v>
      </c>
      <c r="AI247" s="74"/>
      <c r="AJ247" s="23"/>
      <c r="AK247" s="63">
        <v>5.1999999999999998E-2</v>
      </c>
      <c r="AL247" s="3">
        <v>4.7E-2</v>
      </c>
      <c r="AM247" s="3">
        <v>4.7E-2</v>
      </c>
      <c r="AN247" s="3">
        <v>5.0999999999999997E-2</v>
      </c>
      <c r="AO247" s="3">
        <v>5.0999999999999997E-2</v>
      </c>
      <c r="AP247" s="74"/>
      <c r="AQ247" s="23"/>
      <c r="AR247" s="63">
        <v>5.1999999999999998E-2</v>
      </c>
      <c r="AS247" s="3">
        <v>4.7E-2</v>
      </c>
      <c r="AT247" s="3">
        <v>4.7E-2</v>
      </c>
      <c r="AU247" s="3">
        <v>5.0999999999999997E-2</v>
      </c>
      <c r="AV247" s="3">
        <v>5.0999999999999997E-2</v>
      </c>
      <c r="AW247" s="73">
        <v>5.0999999999999997E-2</v>
      </c>
      <c r="AX247" s="3">
        <v>5.0999999999999997E-2</v>
      </c>
      <c r="AY247" s="79">
        <v>5.0999999999999997E-2</v>
      </c>
      <c r="AZ247" s="44"/>
      <c r="BA247" s="67">
        <v>33</v>
      </c>
      <c r="BB247" s="74"/>
      <c r="BC247" s="3"/>
      <c r="BD247" s="63">
        <v>5.1999999999999998E-2</v>
      </c>
      <c r="BE247" s="3">
        <v>4.2000000000000003E-2</v>
      </c>
      <c r="BF247" s="3">
        <v>4.2000000000000003E-2</v>
      </c>
      <c r="BG247" s="3">
        <v>4.8000000000000001E-2</v>
      </c>
      <c r="BH247" s="3">
        <v>4.8000000000000001E-2</v>
      </c>
      <c r="BI247" s="74"/>
      <c r="BJ247" s="3"/>
      <c r="BK247" s="63">
        <v>5.1999999999999998E-2</v>
      </c>
      <c r="BL247" s="3">
        <v>4.2000000000000003E-2</v>
      </c>
      <c r="BM247" s="3">
        <v>4.2000000000000003E-2</v>
      </c>
      <c r="BN247" s="3">
        <v>4.8000000000000001E-2</v>
      </c>
      <c r="BO247" s="3">
        <v>4.8000000000000001E-2</v>
      </c>
      <c r="BP247" s="73">
        <v>0.05</v>
      </c>
      <c r="BQ247" s="3">
        <v>4.8000000000000001E-2</v>
      </c>
      <c r="BR247" s="79">
        <v>4.8000000000000001E-2</v>
      </c>
      <c r="BS247" s="22"/>
      <c r="BT247" s="22"/>
    </row>
    <row r="248" spans="1:72" x14ac:dyDescent="0.35">
      <c r="A248" s="67">
        <v>33.000999999999998</v>
      </c>
      <c r="B248" s="74"/>
      <c r="C248" s="23"/>
      <c r="D248" s="3"/>
      <c r="E248" s="3">
        <v>4.8000000000000001E-2</v>
      </c>
      <c r="F248" s="3">
        <v>4.8000000000000001E-2</v>
      </c>
      <c r="G248" s="3">
        <v>4.7E-2</v>
      </c>
      <c r="H248" s="3">
        <v>4.7E-2</v>
      </c>
      <c r="I248" s="74"/>
      <c r="J248" s="23"/>
      <c r="K248" s="3"/>
      <c r="L248" s="3">
        <v>4.8000000000000001E-2</v>
      </c>
      <c r="M248" s="3">
        <v>4.8000000000000001E-2</v>
      </c>
      <c r="N248" s="3">
        <v>4.7E-2</v>
      </c>
      <c r="O248" s="3">
        <v>4.7E-2</v>
      </c>
      <c r="P248" s="74"/>
      <c r="Q248" s="23"/>
      <c r="R248" s="3"/>
      <c r="S248" s="3">
        <v>4.8000000000000001E-2</v>
      </c>
      <c r="T248" s="3">
        <v>4.8000000000000001E-2</v>
      </c>
      <c r="U248" s="3">
        <v>4.7E-2</v>
      </c>
      <c r="V248" s="3">
        <v>4.7E-2</v>
      </c>
      <c r="W248" s="74"/>
      <c r="X248" s="23"/>
      <c r="Y248" s="3"/>
      <c r="Z248" s="3">
        <v>4.8000000000000001E-2</v>
      </c>
      <c r="AA248" s="3">
        <v>4.8000000000000001E-2</v>
      </c>
      <c r="AB248" s="3">
        <v>4.7E-2</v>
      </c>
      <c r="AC248" s="79">
        <v>4.7E-2</v>
      </c>
      <c r="AD248" s="81">
        <v>0.05</v>
      </c>
      <c r="AE248" s="3">
        <v>4.7E-2</v>
      </c>
      <c r="AF248" s="79">
        <v>4.7E-2</v>
      </c>
      <c r="AH248" s="67">
        <v>33.000999999999998</v>
      </c>
      <c r="AI248" s="74"/>
      <c r="AJ248" s="23"/>
      <c r="AK248" s="63"/>
      <c r="AL248" s="3">
        <v>5.2999999999999999E-2</v>
      </c>
      <c r="AM248" s="3">
        <v>5.2999999999999999E-2</v>
      </c>
      <c r="AN248" s="3">
        <v>5.0999999999999997E-2</v>
      </c>
      <c r="AO248" s="3">
        <v>5.0999999999999997E-2</v>
      </c>
      <c r="AP248" s="74"/>
      <c r="AQ248" s="23"/>
      <c r="AR248" s="63"/>
      <c r="AS248" s="3">
        <v>5.2999999999999999E-2</v>
      </c>
      <c r="AT248" s="3">
        <v>5.2999999999999999E-2</v>
      </c>
      <c r="AU248" s="3">
        <v>5.0999999999999997E-2</v>
      </c>
      <c r="AV248" s="3">
        <v>5.0999999999999997E-2</v>
      </c>
      <c r="AW248" s="73">
        <v>5.0999999999999997E-2</v>
      </c>
      <c r="AX248" s="3">
        <v>5.0999999999999997E-2</v>
      </c>
      <c r="AY248" s="79">
        <v>5.0999999999999997E-2</v>
      </c>
      <c r="AZ248" s="44"/>
      <c r="BA248" s="67">
        <v>33.000999999999998</v>
      </c>
      <c r="BB248" s="74"/>
      <c r="BC248" s="3"/>
      <c r="BD248" s="63"/>
      <c r="BE248" s="3">
        <v>4.7E-2</v>
      </c>
      <c r="BF248" s="3">
        <v>4.7E-2</v>
      </c>
      <c r="BG248" s="3">
        <v>4.8000000000000001E-2</v>
      </c>
      <c r="BH248" s="3">
        <v>4.8000000000000001E-2</v>
      </c>
      <c r="BI248" s="74"/>
      <c r="BJ248" s="3"/>
      <c r="BK248" s="63"/>
      <c r="BL248" s="3">
        <v>4.7E-2</v>
      </c>
      <c r="BM248" s="3">
        <v>4.7E-2</v>
      </c>
      <c r="BN248" s="3">
        <v>4.8000000000000001E-2</v>
      </c>
      <c r="BO248" s="3">
        <v>4.8000000000000001E-2</v>
      </c>
      <c r="BP248" s="73">
        <v>0.05</v>
      </c>
      <c r="BQ248" s="3">
        <v>4.8000000000000001E-2</v>
      </c>
      <c r="BR248" s="79">
        <v>4.8000000000000001E-2</v>
      </c>
      <c r="BS248" s="22"/>
      <c r="BT248" s="22"/>
    </row>
    <row r="249" spans="1:72" x14ac:dyDescent="0.35">
      <c r="A249" s="67">
        <v>40</v>
      </c>
      <c r="B249" s="74"/>
      <c r="C249" s="23"/>
      <c r="D249" s="23"/>
      <c r="E249" s="3">
        <v>4.8000000000000001E-2</v>
      </c>
      <c r="F249" s="3">
        <v>4.8000000000000001E-2</v>
      </c>
      <c r="G249" s="3">
        <v>4.7E-2</v>
      </c>
      <c r="H249" s="3">
        <v>4.7E-2</v>
      </c>
      <c r="I249" s="74"/>
      <c r="J249" s="23"/>
      <c r="K249" s="23"/>
      <c r="L249" s="3">
        <v>4.8000000000000001E-2</v>
      </c>
      <c r="M249" s="3">
        <v>4.8000000000000001E-2</v>
      </c>
      <c r="N249" s="3">
        <v>4.7E-2</v>
      </c>
      <c r="O249" s="3">
        <v>4.7E-2</v>
      </c>
      <c r="P249" s="74"/>
      <c r="Q249" s="23"/>
      <c r="R249" s="23"/>
      <c r="S249" s="3">
        <v>4.8000000000000001E-2</v>
      </c>
      <c r="T249" s="3">
        <v>4.8000000000000001E-2</v>
      </c>
      <c r="U249" s="3">
        <v>4.7E-2</v>
      </c>
      <c r="V249" s="3">
        <v>4.7E-2</v>
      </c>
      <c r="W249" s="74"/>
      <c r="X249" s="23"/>
      <c r="Y249" s="23"/>
      <c r="Z249" s="3">
        <v>4.8000000000000001E-2</v>
      </c>
      <c r="AA249" s="3">
        <v>4.8000000000000001E-2</v>
      </c>
      <c r="AB249" s="3">
        <v>4.7E-2</v>
      </c>
      <c r="AC249" s="79">
        <v>4.7E-2</v>
      </c>
      <c r="AD249" s="81">
        <v>0.05</v>
      </c>
      <c r="AE249" s="3">
        <v>4.7E-2</v>
      </c>
      <c r="AF249" s="79">
        <v>4.7E-2</v>
      </c>
      <c r="AH249" s="67">
        <v>40</v>
      </c>
      <c r="AI249" s="74"/>
      <c r="AJ249" s="23"/>
      <c r="AK249" s="23"/>
      <c r="AL249" s="3">
        <v>5.2999999999999999E-2</v>
      </c>
      <c r="AM249" s="3">
        <v>5.2999999999999999E-2</v>
      </c>
      <c r="AN249" s="3">
        <v>5.0999999999999997E-2</v>
      </c>
      <c r="AO249" s="3">
        <v>5.0999999999999997E-2</v>
      </c>
      <c r="AP249" s="74"/>
      <c r="AQ249" s="23"/>
      <c r="AR249" s="23"/>
      <c r="AS249" s="3">
        <v>5.2999999999999999E-2</v>
      </c>
      <c r="AT249" s="3">
        <v>5.2999999999999999E-2</v>
      </c>
      <c r="AU249" s="3">
        <v>5.0999999999999997E-2</v>
      </c>
      <c r="AV249" s="3">
        <v>5.0999999999999997E-2</v>
      </c>
      <c r="AW249" s="73">
        <v>5.0999999999999997E-2</v>
      </c>
      <c r="AX249" s="3">
        <v>5.0999999999999997E-2</v>
      </c>
      <c r="AY249" s="79">
        <v>5.0999999999999997E-2</v>
      </c>
      <c r="AZ249" s="44"/>
      <c r="BA249" s="67">
        <v>40</v>
      </c>
      <c r="BB249" s="74"/>
      <c r="BC249" s="23"/>
      <c r="BD249" s="3"/>
      <c r="BE249" s="3">
        <v>4.7E-2</v>
      </c>
      <c r="BF249" s="3">
        <v>4.7E-2</v>
      </c>
      <c r="BG249" s="3">
        <v>4.8000000000000001E-2</v>
      </c>
      <c r="BH249" s="3">
        <v>4.8000000000000001E-2</v>
      </c>
      <c r="BI249" s="74"/>
      <c r="BJ249" s="23"/>
      <c r="BK249" s="3"/>
      <c r="BL249" s="3">
        <v>4.7E-2</v>
      </c>
      <c r="BM249" s="3">
        <v>4.7E-2</v>
      </c>
      <c r="BN249" s="3">
        <v>4.8000000000000001E-2</v>
      </c>
      <c r="BO249" s="3">
        <v>4.8000000000000001E-2</v>
      </c>
      <c r="BP249" s="73">
        <v>0.05</v>
      </c>
      <c r="BQ249" s="3">
        <v>4.8000000000000001E-2</v>
      </c>
      <c r="BR249" s="79">
        <v>4.8000000000000001E-2</v>
      </c>
      <c r="BS249" s="22"/>
      <c r="BT249" s="22"/>
    </row>
    <row r="250" spans="1:72" x14ac:dyDescent="0.35">
      <c r="A250" s="67">
        <v>40.000999999999998</v>
      </c>
      <c r="B250" s="74"/>
      <c r="C250" s="23"/>
      <c r="D250" s="23"/>
      <c r="E250" s="3"/>
      <c r="F250" s="3">
        <v>0.05</v>
      </c>
      <c r="G250" s="3">
        <v>5.0999999999999997E-2</v>
      </c>
      <c r="H250" s="3">
        <v>5.0999999999999997E-2</v>
      </c>
      <c r="I250" s="74"/>
      <c r="J250" s="23"/>
      <c r="K250" s="23"/>
      <c r="L250" s="3"/>
      <c r="M250" s="3">
        <v>0.05</v>
      </c>
      <c r="N250" s="3">
        <v>5.0999999999999997E-2</v>
      </c>
      <c r="O250" s="3">
        <v>5.0999999999999997E-2</v>
      </c>
      <c r="P250" s="74"/>
      <c r="Q250" s="23"/>
      <c r="R250" s="23"/>
      <c r="S250" s="3"/>
      <c r="T250" s="3">
        <v>0.05</v>
      </c>
      <c r="U250" s="3">
        <v>5.0999999999999997E-2</v>
      </c>
      <c r="V250" s="3">
        <v>5.0999999999999997E-2</v>
      </c>
      <c r="W250" s="74"/>
      <c r="X250" s="23"/>
      <c r="Y250" s="23"/>
      <c r="Z250" s="3"/>
      <c r="AA250" s="3">
        <v>0.05</v>
      </c>
      <c r="AB250" s="3">
        <v>5.0999999999999997E-2</v>
      </c>
      <c r="AC250" s="79">
        <v>5.0999999999999997E-2</v>
      </c>
      <c r="AD250" s="81">
        <v>5.5999999999999994E-2</v>
      </c>
      <c r="AE250" s="3">
        <v>5.0999999999999997E-2</v>
      </c>
      <c r="AF250" s="79">
        <v>5.0999999999999997E-2</v>
      </c>
      <c r="AH250" s="67">
        <v>40.000999999999998</v>
      </c>
      <c r="AI250" s="74"/>
      <c r="AJ250" s="23"/>
      <c r="AK250" s="23"/>
      <c r="AL250" s="3"/>
      <c r="AM250" s="3">
        <v>5.7000000000000002E-2</v>
      </c>
      <c r="AN250" s="3">
        <v>5.8000000000000003E-2</v>
      </c>
      <c r="AO250" s="3">
        <v>5.8000000000000003E-2</v>
      </c>
      <c r="AP250" s="74"/>
      <c r="AQ250" s="23"/>
      <c r="AR250" s="23"/>
      <c r="AS250" s="3"/>
      <c r="AT250" s="3">
        <v>5.7000000000000002E-2</v>
      </c>
      <c r="AU250" s="3">
        <v>5.8000000000000003E-2</v>
      </c>
      <c r="AV250" s="3">
        <v>5.8000000000000003E-2</v>
      </c>
      <c r="AW250" s="73">
        <v>5.8000000000000003E-2</v>
      </c>
      <c r="AX250" s="3">
        <v>5.8000000000000003E-2</v>
      </c>
      <c r="AY250" s="79">
        <v>5.8000000000000003E-2</v>
      </c>
      <c r="AZ250" s="44"/>
      <c r="BA250" s="67">
        <v>40.000999999999998</v>
      </c>
      <c r="BB250" s="74"/>
      <c r="BC250" s="23"/>
      <c r="BD250" s="3"/>
      <c r="BE250" s="3"/>
      <c r="BF250" s="3">
        <v>4.9000000000000002E-2</v>
      </c>
      <c r="BG250" s="3">
        <v>5.1999999999999998E-2</v>
      </c>
      <c r="BH250" s="3">
        <v>5.1999999999999998E-2</v>
      </c>
      <c r="BI250" s="74"/>
      <c r="BJ250" s="23"/>
      <c r="BK250" s="3"/>
      <c r="BL250" s="3"/>
      <c r="BM250" s="3">
        <v>4.9000000000000002E-2</v>
      </c>
      <c r="BN250" s="3">
        <v>5.1999999999999998E-2</v>
      </c>
      <c r="BO250" s="3">
        <v>5.1999999999999998E-2</v>
      </c>
      <c r="BP250" s="73">
        <v>5.6000000000000001E-2</v>
      </c>
      <c r="BQ250" s="3">
        <v>5.1999999999999998E-2</v>
      </c>
      <c r="BR250" s="79">
        <v>5.1999999999999998E-2</v>
      </c>
      <c r="BS250" s="22"/>
      <c r="BT250" s="22"/>
    </row>
    <row r="251" spans="1:72" x14ac:dyDescent="0.35">
      <c r="A251" s="153">
        <v>48</v>
      </c>
      <c r="B251" s="74"/>
      <c r="C251" s="23"/>
      <c r="D251" s="23"/>
      <c r="E251" s="3"/>
      <c r="F251" s="3">
        <v>0.05</v>
      </c>
      <c r="G251" s="3">
        <v>5.0999999999999997E-2</v>
      </c>
      <c r="H251" s="3">
        <v>5.0999999999999997E-2</v>
      </c>
      <c r="I251" s="74"/>
      <c r="J251" s="23"/>
      <c r="K251" s="23"/>
      <c r="L251" s="3"/>
      <c r="M251" s="3">
        <v>0.05</v>
      </c>
      <c r="N251" s="3">
        <v>5.0999999999999997E-2</v>
      </c>
      <c r="O251" s="3">
        <v>5.0999999999999997E-2</v>
      </c>
      <c r="P251" s="74"/>
      <c r="Q251" s="23"/>
      <c r="R251" s="23"/>
      <c r="S251" s="3"/>
      <c r="T251" s="3">
        <v>0.05</v>
      </c>
      <c r="U251" s="3">
        <v>5.0999999999999997E-2</v>
      </c>
      <c r="V251" s="3">
        <v>5.0999999999999997E-2</v>
      </c>
      <c r="W251" s="74"/>
      <c r="X251" s="23"/>
      <c r="Y251" s="23"/>
      <c r="Z251" s="3"/>
      <c r="AA251" s="3">
        <v>0.05</v>
      </c>
      <c r="AB251" s="3">
        <v>5.0999999999999997E-2</v>
      </c>
      <c r="AC251" s="79">
        <v>5.0999999999999997E-2</v>
      </c>
      <c r="AD251" s="81">
        <v>5.5999999999999994E-2</v>
      </c>
      <c r="AE251" s="3">
        <v>5.0999999999999997E-2</v>
      </c>
      <c r="AF251" s="79">
        <v>5.0999999999999997E-2</v>
      </c>
      <c r="AH251" s="153">
        <v>48</v>
      </c>
      <c r="AI251" s="74"/>
      <c r="AJ251" s="23"/>
      <c r="AK251" s="23"/>
      <c r="AL251" s="3"/>
      <c r="AM251" s="3">
        <v>5.7000000000000002E-2</v>
      </c>
      <c r="AN251" s="3">
        <v>5.8000000000000003E-2</v>
      </c>
      <c r="AO251" s="3">
        <v>5.8000000000000003E-2</v>
      </c>
      <c r="AP251" s="74"/>
      <c r="AQ251" s="23"/>
      <c r="AR251" s="23"/>
      <c r="AS251" s="3"/>
      <c r="AT251" s="3">
        <v>5.7000000000000002E-2</v>
      </c>
      <c r="AU251" s="3">
        <v>5.8000000000000003E-2</v>
      </c>
      <c r="AV251" s="3">
        <v>5.8000000000000003E-2</v>
      </c>
      <c r="AW251" s="73">
        <v>5.8000000000000003E-2</v>
      </c>
      <c r="AX251" s="3">
        <v>5.8000000000000003E-2</v>
      </c>
      <c r="AY251" s="79">
        <v>5.8000000000000003E-2</v>
      </c>
      <c r="AZ251" s="44"/>
      <c r="BA251" s="153">
        <v>48</v>
      </c>
      <c r="BB251" s="74"/>
      <c r="BC251" s="23"/>
      <c r="BD251" s="3"/>
      <c r="BE251" s="3"/>
      <c r="BF251" s="3">
        <v>4.9000000000000002E-2</v>
      </c>
      <c r="BG251" s="3">
        <v>5.1999999999999998E-2</v>
      </c>
      <c r="BH251" s="3">
        <v>5.1999999999999998E-2</v>
      </c>
      <c r="BI251" s="74"/>
      <c r="BJ251" s="23"/>
      <c r="BK251" s="3"/>
      <c r="BL251" s="3"/>
      <c r="BM251" s="3">
        <v>4.9000000000000002E-2</v>
      </c>
      <c r="BN251" s="3">
        <v>5.1999999999999998E-2</v>
      </c>
      <c r="BO251" s="3">
        <v>5.1999999999999998E-2</v>
      </c>
      <c r="BP251" s="73">
        <v>5.6000000000000001E-2</v>
      </c>
      <c r="BQ251" s="3">
        <v>5.1999999999999998E-2</v>
      </c>
      <c r="BR251" s="79">
        <v>5.1999999999999998E-2</v>
      </c>
      <c r="BS251" s="22"/>
      <c r="BT251" s="22"/>
    </row>
    <row r="252" spans="1:72" x14ac:dyDescent="0.35">
      <c r="A252" s="153">
        <v>48.000999999999998</v>
      </c>
      <c r="B252" s="74"/>
      <c r="C252" s="23"/>
      <c r="D252" s="23"/>
      <c r="E252" s="3"/>
      <c r="F252" s="3">
        <v>0.05</v>
      </c>
      <c r="G252" s="3">
        <v>5.0999999999999997E-2</v>
      </c>
      <c r="H252" s="3">
        <v>5.0999999999999997E-2</v>
      </c>
      <c r="I252" s="74"/>
      <c r="J252" s="23"/>
      <c r="K252" s="23"/>
      <c r="L252" s="3"/>
      <c r="M252" s="3">
        <v>0.05</v>
      </c>
      <c r="N252" s="3">
        <v>5.0999999999999997E-2</v>
      </c>
      <c r="O252" s="3">
        <v>5.0999999999999997E-2</v>
      </c>
      <c r="P252" s="74"/>
      <c r="Q252" s="23"/>
      <c r="R252" s="23"/>
      <c r="S252" s="3"/>
      <c r="T252" s="3">
        <v>0.05</v>
      </c>
      <c r="U252" s="3">
        <v>5.0999999999999997E-2</v>
      </c>
      <c r="V252" s="3">
        <v>5.0999999999999997E-2</v>
      </c>
      <c r="W252" s="74"/>
      <c r="X252" s="23"/>
      <c r="Y252" s="23"/>
      <c r="Z252" s="3"/>
      <c r="AA252" s="3">
        <v>0.05</v>
      </c>
      <c r="AB252" s="3">
        <v>5.0999999999999997E-2</v>
      </c>
      <c r="AC252" s="79">
        <v>5.0999999999999997E-2</v>
      </c>
      <c r="AD252" s="81">
        <v>5.5999999999999994E-2</v>
      </c>
      <c r="AE252" s="3">
        <v>5.0999999999999997E-2</v>
      </c>
      <c r="AF252" s="79">
        <v>5.0999999999999997E-2</v>
      </c>
      <c r="AH252" s="153">
        <v>48.000999999999998</v>
      </c>
      <c r="AI252" s="74"/>
      <c r="AJ252" s="23"/>
      <c r="AK252" s="23"/>
      <c r="AL252" s="3"/>
      <c r="AM252" s="3">
        <v>5.7000000000000002E-2</v>
      </c>
      <c r="AN252" s="3">
        <v>5.8999999999999997E-2</v>
      </c>
      <c r="AO252" s="3">
        <v>5.8999999999999997E-2</v>
      </c>
      <c r="AP252" s="74"/>
      <c r="AQ252" s="23"/>
      <c r="AR252" s="23"/>
      <c r="AS252" s="3"/>
      <c r="AT252" s="3">
        <v>5.7000000000000002E-2</v>
      </c>
      <c r="AU252" s="3">
        <v>5.8999999999999997E-2</v>
      </c>
      <c r="AV252" s="3">
        <v>5.8999999999999997E-2</v>
      </c>
      <c r="AW252" s="73">
        <v>5.8000000000000003E-2</v>
      </c>
      <c r="AX252" s="3">
        <v>5.8999999999999997E-2</v>
      </c>
      <c r="AY252" s="79">
        <v>5.8999999999999997E-2</v>
      </c>
      <c r="AZ252" s="44"/>
      <c r="BA252" s="153">
        <v>48.000999999999998</v>
      </c>
      <c r="BB252" s="74"/>
      <c r="BC252" s="23"/>
      <c r="BD252" s="3"/>
      <c r="BE252" s="3"/>
      <c r="BF252" s="3">
        <v>4.9000000000000002E-2</v>
      </c>
      <c r="BG252" s="3">
        <v>5.1999999999999998E-2</v>
      </c>
      <c r="BH252" s="3">
        <v>5.1999999999999998E-2</v>
      </c>
      <c r="BI252" s="74"/>
      <c r="BJ252" s="23"/>
      <c r="BK252" s="3"/>
      <c r="BL252" s="3"/>
      <c r="BM252" s="3">
        <v>4.9000000000000002E-2</v>
      </c>
      <c r="BN252" s="3">
        <v>5.1999999999999998E-2</v>
      </c>
      <c r="BO252" s="3">
        <v>5.1999999999999998E-2</v>
      </c>
      <c r="BP252" s="73">
        <v>5.6000000000000001E-2</v>
      </c>
      <c r="BQ252" s="3">
        <v>5.1999999999999998E-2</v>
      </c>
      <c r="BR252" s="79">
        <v>5.1999999999999998E-2</v>
      </c>
      <c r="BS252" s="22"/>
      <c r="BT252" s="22"/>
    </row>
    <row r="253" spans="1:72" x14ac:dyDescent="0.35">
      <c r="A253" s="67">
        <v>50</v>
      </c>
      <c r="B253" s="74"/>
      <c r="C253" s="23"/>
      <c r="D253" s="23"/>
      <c r="E253" s="23"/>
      <c r="F253" s="3">
        <v>0.05</v>
      </c>
      <c r="G253" s="3">
        <v>5.0999999999999997E-2</v>
      </c>
      <c r="H253" s="3">
        <v>5.0999999999999997E-2</v>
      </c>
      <c r="I253" s="74"/>
      <c r="J253" s="23"/>
      <c r="K253" s="23"/>
      <c r="L253" s="23"/>
      <c r="M253" s="3">
        <v>0.05</v>
      </c>
      <c r="N253" s="3">
        <v>5.0999999999999997E-2</v>
      </c>
      <c r="O253" s="3">
        <v>5.0999999999999997E-2</v>
      </c>
      <c r="P253" s="74"/>
      <c r="Q253" s="23"/>
      <c r="R253" s="23"/>
      <c r="S253" s="23"/>
      <c r="T253" s="3">
        <v>0.05</v>
      </c>
      <c r="U253" s="3">
        <v>5.0999999999999997E-2</v>
      </c>
      <c r="V253" s="3">
        <v>5.0999999999999997E-2</v>
      </c>
      <c r="W253" s="74"/>
      <c r="X253" s="23"/>
      <c r="Y253" s="23"/>
      <c r="Z253" s="23"/>
      <c r="AA253" s="3">
        <v>0.05</v>
      </c>
      <c r="AB253" s="3">
        <v>5.0999999999999997E-2</v>
      </c>
      <c r="AC253" s="79">
        <v>5.0999999999999997E-2</v>
      </c>
      <c r="AD253" s="81">
        <v>5.5999999999999994E-2</v>
      </c>
      <c r="AE253" s="3">
        <v>5.0999999999999997E-2</v>
      </c>
      <c r="AF253" s="79">
        <v>5.0999999999999997E-2</v>
      </c>
      <c r="AH253" s="67">
        <v>50</v>
      </c>
      <c r="AI253" s="74"/>
      <c r="AJ253" s="23"/>
      <c r="AK253" s="23"/>
      <c r="AL253" s="23"/>
      <c r="AM253" s="3">
        <v>5.7000000000000002E-2</v>
      </c>
      <c r="AN253" s="3">
        <v>5.8999999999999997E-2</v>
      </c>
      <c r="AO253" s="3">
        <v>5.8999999999999997E-2</v>
      </c>
      <c r="AP253" s="74"/>
      <c r="AQ253" s="23"/>
      <c r="AR253" s="23"/>
      <c r="AS253" s="23"/>
      <c r="AT253" s="3">
        <v>5.7000000000000002E-2</v>
      </c>
      <c r="AU253" s="3">
        <v>5.8999999999999997E-2</v>
      </c>
      <c r="AV253" s="3">
        <v>5.8999999999999997E-2</v>
      </c>
      <c r="AW253" s="73">
        <v>5.8000000000000003E-2</v>
      </c>
      <c r="AX253" s="3">
        <v>5.8999999999999997E-2</v>
      </c>
      <c r="AY253" s="79">
        <v>5.8999999999999997E-2</v>
      </c>
      <c r="AZ253" s="44"/>
      <c r="BA253" s="67">
        <v>50</v>
      </c>
      <c r="BB253" s="74"/>
      <c r="BC253" s="23"/>
      <c r="BD253" s="3"/>
      <c r="BE253" s="23"/>
      <c r="BF253" s="3">
        <v>4.9000000000000002E-2</v>
      </c>
      <c r="BG253" s="3">
        <v>5.1999999999999998E-2</v>
      </c>
      <c r="BH253" s="3">
        <v>5.1999999999999998E-2</v>
      </c>
      <c r="BI253" s="74"/>
      <c r="BJ253" s="23"/>
      <c r="BK253" s="3"/>
      <c r="BL253" s="23"/>
      <c r="BM253" s="3">
        <v>4.9000000000000002E-2</v>
      </c>
      <c r="BN253" s="3">
        <v>5.1999999999999998E-2</v>
      </c>
      <c r="BO253" s="3">
        <v>5.1999999999999998E-2</v>
      </c>
      <c r="BP253" s="73">
        <v>5.6000000000000001E-2</v>
      </c>
      <c r="BQ253" s="3">
        <v>5.1999999999999998E-2</v>
      </c>
      <c r="BR253" s="79">
        <v>5.1999999999999998E-2</v>
      </c>
      <c r="BS253" s="22"/>
      <c r="BT253" s="22"/>
    </row>
    <row r="254" spans="1:72" x14ac:dyDescent="0.35">
      <c r="A254" s="153">
        <v>50.000999999999998</v>
      </c>
      <c r="B254" s="74"/>
      <c r="C254" s="23"/>
      <c r="D254" s="23"/>
      <c r="E254" s="23"/>
      <c r="F254" s="23"/>
      <c r="G254" s="3">
        <v>5.0999999999999997E-2</v>
      </c>
      <c r="H254" s="3">
        <v>5.0999999999999997E-2</v>
      </c>
      <c r="I254" s="74"/>
      <c r="J254" s="23"/>
      <c r="K254" s="23"/>
      <c r="L254" s="23"/>
      <c r="M254" s="23"/>
      <c r="N254" s="3">
        <v>5.0999999999999997E-2</v>
      </c>
      <c r="O254" s="3">
        <v>5.0999999999999997E-2</v>
      </c>
      <c r="P254" s="74"/>
      <c r="Q254" s="23"/>
      <c r="R254" s="23"/>
      <c r="S254" s="23"/>
      <c r="T254" s="23"/>
      <c r="U254" s="3">
        <v>5.0999999999999997E-2</v>
      </c>
      <c r="V254" s="3">
        <v>5.0999999999999997E-2</v>
      </c>
      <c r="W254" s="74"/>
      <c r="X254" s="23"/>
      <c r="Y254" s="23"/>
      <c r="Z254" s="23"/>
      <c r="AA254" s="3"/>
      <c r="AB254" s="3">
        <v>5.0999999999999997E-2</v>
      </c>
      <c r="AC254" s="79">
        <v>5.0999999999999997E-2</v>
      </c>
      <c r="AD254" s="81">
        <v>5.8000000000000003E-2</v>
      </c>
      <c r="AE254" s="3">
        <v>5.0999999999999997E-2</v>
      </c>
      <c r="AF254" s="79">
        <v>5.0999999999999997E-2</v>
      </c>
      <c r="AH254" s="153">
        <v>50.000999999999998</v>
      </c>
      <c r="AI254" s="74"/>
      <c r="AJ254" s="23"/>
      <c r="AK254" s="23"/>
      <c r="AL254" s="23"/>
      <c r="AM254" s="3"/>
      <c r="AN254" s="3">
        <v>5.8999999999999997E-2</v>
      </c>
      <c r="AO254" s="3">
        <v>5.8999999999999997E-2</v>
      </c>
      <c r="AP254" s="74"/>
      <c r="AQ254" s="23"/>
      <c r="AR254" s="23"/>
      <c r="AS254" s="23"/>
      <c r="AT254" s="3"/>
      <c r="AU254" s="3">
        <v>5.8999999999999997E-2</v>
      </c>
      <c r="AV254" s="3">
        <v>5.8999999999999997E-2</v>
      </c>
      <c r="AW254" s="73">
        <v>5.8999999999999997E-2</v>
      </c>
      <c r="AX254" s="3">
        <v>5.8999999999999997E-2</v>
      </c>
      <c r="AY254" s="79">
        <v>5.8999999999999997E-2</v>
      </c>
      <c r="AZ254" s="44"/>
      <c r="BA254" s="153">
        <v>50.000999999999998</v>
      </c>
      <c r="BB254" s="74"/>
      <c r="BC254" s="23"/>
      <c r="BD254" s="3"/>
      <c r="BE254" s="23"/>
      <c r="BF254" s="3"/>
      <c r="BG254" s="3">
        <v>5.1999999999999998E-2</v>
      </c>
      <c r="BH254" s="3">
        <v>5.1999999999999998E-2</v>
      </c>
      <c r="BI254" s="74"/>
      <c r="BJ254" s="23"/>
      <c r="BK254" s="3"/>
      <c r="BL254" s="23"/>
      <c r="BM254" s="3"/>
      <c r="BN254" s="3">
        <v>5.1999999999999998E-2</v>
      </c>
      <c r="BO254" s="3">
        <v>5.1999999999999998E-2</v>
      </c>
      <c r="BP254" s="73">
        <v>5.8000000000000003E-2</v>
      </c>
      <c r="BQ254" s="3">
        <v>5.1999999999999998E-2</v>
      </c>
      <c r="BR254" s="79">
        <v>5.1999999999999998E-2</v>
      </c>
      <c r="BS254" s="22"/>
      <c r="BT254" s="22"/>
    </row>
    <row r="255" spans="1:72" x14ac:dyDescent="0.35">
      <c r="A255" s="153">
        <v>53</v>
      </c>
      <c r="B255" s="74"/>
      <c r="C255" s="23"/>
      <c r="D255" s="23"/>
      <c r="E255" s="23"/>
      <c r="F255" s="23"/>
      <c r="G255" s="3">
        <v>5.0999999999999997E-2</v>
      </c>
      <c r="H255" s="3">
        <v>5.0999999999999997E-2</v>
      </c>
      <c r="I255" s="74"/>
      <c r="J255" s="23"/>
      <c r="K255" s="23"/>
      <c r="L255" s="23"/>
      <c r="M255" s="23"/>
      <c r="N255" s="3">
        <v>5.0999999999999997E-2</v>
      </c>
      <c r="O255" s="3">
        <v>5.0999999999999997E-2</v>
      </c>
      <c r="P255" s="74"/>
      <c r="Q255" s="23"/>
      <c r="R255" s="23"/>
      <c r="S255" s="23"/>
      <c r="T255" s="23"/>
      <c r="U255" s="3">
        <v>5.0999999999999997E-2</v>
      </c>
      <c r="V255" s="3">
        <v>5.0999999999999997E-2</v>
      </c>
      <c r="W255" s="74"/>
      <c r="X255" s="23"/>
      <c r="Y255" s="23"/>
      <c r="Z255" s="23"/>
      <c r="AA255" s="3"/>
      <c r="AB255" s="3">
        <v>5.0999999999999997E-2</v>
      </c>
      <c r="AC255" s="79">
        <v>5.0999999999999997E-2</v>
      </c>
      <c r="AD255" s="81">
        <v>5.8000000000000003E-2</v>
      </c>
      <c r="AE255" s="3">
        <v>5.0999999999999997E-2</v>
      </c>
      <c r="AF255" s="79">
        <v>5.0999999999999997E-2</v>
      </c>
      <c r="AH255" s="153">
        <v>53</v>
      </c>
      <c r="AI255" s="74"/>
      <c r="AJ255" s="23"/>
      <c r="AK255" s="23"/>
      <c r="AL255" s="23"/>
      <c r="AM255" s="3"/>
      <c r="AN255" s="3">
        <v>5.8999999999999997E-2</v>
      </c>
      <c r="AO255" s="3">
        <v>5.8999999999999997E-2</v>
      </c>
      <c r="AP255" s="74"/>
      <c r="AQ255" s="23"/>
      <c r="AR255" s="23"/>
      <c r="AS255" s="23"/>
      <c r="AT255" s="3"/>
      <c r="AU255" s="3">
        <v>5.8999999999999997E-2</v>
      </c>
      <c r="AV255" s="3">
        <v>5.8999999999999997E-2</v>
      </c>
      <c r="AW255" s="73">
        <v>5.8999999999999997E-2</v>
      </c>
      <c r="AX255" s="3">
        <v>5.8999999999999997E-2</v>
      </c>
      <c r="AY255" s="79">
        <v>5.8999999999999997E-2</v>
      </c>
      <c r="AZ255" s="44"/>
      <c r="BA255" s="153">
        <v>53</v>
      </c>
      <c r="BB255" s="74"/>
      <c r="BC255" s="23"/>
      <c r="BD255" s="3"/>
      <c r="BE255" s="23"/>
      <c r="BF255" s="3"/>
      <c r="BG255" s="3">
        <v>5.1999999999999998E-2</v>
      </c>
      <c r="BH255" s="3">
        <v>5.1999999999999998E-2</v>
      </c>
      <c r="BI255" s="74"/>
      <c r="BJ255" s="23"/>
      <c r="BK255" s="3"/>
      <c r="BL255" s="23"/>
      <c r="BM255" s="3"/>
      <c r="BN255" s="3">
        <v>5.1999999999999998E-2</v>
      </c>
      <c r="BO255" s="3">
        <v>5.1999999999999998E-2</v>
      </c>
      <c r="BP255" s="73">
        <v>5.8000000000000003E-2</v>
      </c>
      <c r="BQ255" s="3">
        <v>5.1999999999999998E-2</v>
      </c>
      <c r="BR255" s="79">
        <v>5.1999999999999998E-2</v>
      </c>
      <c r="BS255" s="22"/>
      <c r="BT255" s="22"/>
    </row>
    <row r="256" spans="1:72" x14ac:dyDescent="0.35">
      <c r="A256" s="153">
        <v>54</v>
      </c>
      <c r="B256" s="74"/>
      <c r="C256" s="23"/>
      <c r="D256" s="23"/>
      <c r="E256" s="23"/>
      <c r="F256" s="23"/>
      <c r="G256" s="3">
        <v>5.0999999999999997E-2</v>
      </c>
      <c r="H256" s="3">
        <v>5.0999999999999997E-2</v>
      </c>
      <c r="I256" s="74"/>
      <c r="J256" s="23"/>
      <c r="K256" s="23"/>
      <c r="L256" s="23"/>
      <c r="M256" s="23"/>
      <c r="N256" s="3">
        <v>5.0999999999999997E-2</v>
      </c>
      <c r="O256" s="3">
        <v>5.0999999999999997E-2</v>
      </c>
      <c r="P256" s="74"/>
      <c r="Q256" s="23"/>
      <c r="R256" s="23"/>
      <c r="S256" s="23"/>
      <c r="T256" s="23"/>
      <c r="U256" s="3">
        <v>5.0999999999999997E-2</v>
      </c>
      <c r="V256" s="3">
        <v>5.0999999999999997E-2</v>
      </c>
      <c r="W256" s="74"/>
      <c r="X256" s="23"/>
      <c r="Y256" s="23"/>
      <c r="Z256" s="23"/>
      <c r="AA256" s="3"/>
      <c r="AB256" s="3">
        <v>5.0999999999999997E-2</v>
      </c>
      <c r="AC256" s="79">
        <v>5.0999999999999997E-2</v>
      </c>
      <c r="AD256" s="81"/>
      <c r="AE256" s="3">
        <v>5.0999999999999997E-2</v>
      </c>
      <c r="AF256" s="79">
        <v>5.0999999999999997E-2</v>
      </c>
      <c r="AH256" s="153">
        <v>54</v>
      </c>
      <c r="AI256" s="74"/>
      <c r="AJ256" s="23"/>
      <c r="AK256" s="23"/>
      <c r="AL256" s="23"/>
      <c r="AM256" s="3"/>
      <c r="AN256" s="3">
        <v>5.8999999999999997E-2</v>
      </c>
      <c r="AO256" s="3">
        <v>5.8999999999999997E-2</v>
      </c>
      <c r="AP256" s="74"/>
      <c r="AQ256" s="23"/>
      <c r="AR256" s="23"/>
      <c r="AS256" s="23"/>
      <c r="AT256" s="3"/>
      <c r="AU256" s="3">
        <v>5.8999999999999997E-2</v>
      </c>
      <c r="AV256" s="3">
        <v>5.8999999999999997E-2</v>
      </c>
      <c r="AW256" s="73"/>
      <c r="AX256" s="3">
        <v>5.8999999999999997E-2</v>
      </c>
      <c r="AY256" s="79">
        <v>5.8999999999999997E-2</v>
      </c>
      <c r="AZ256" s="44"/>
      <c r="BA256" s="153">
        <v>54</v>
      </c>
      <c r="BB256" s="74"/>
      <c r="BC256" s="23"/>
      <c r="BD256" s="3"/>
      <c r="BE256" s="23"/>
      <c r="BF256" s="3"/>
      <c r="BG256" s="3">
        <v>5.1999999999999998E-2</v>
      </c>
      <c r="BH256" s="3">
        <v>5.1999999999999998E-2</v>
      </c>
      <c r="BI256" s="74"/>
      <c r="BJ256" s="23"/>
      <c r="BK256" s="3"/>
      <c r="BL256" s="23"/>
      <c r="BM256" s="3"/>
      <c r="BN256" s="3">
        <v>5.1999999999999998E-2</v>
      </c>
      <c r="BO256" s="3">
        <v>5.1999999999999998E-2</v>
      </c>
      <c r="BP256" s="73"/>
      <c r="BQ256" s="3">
        <v>5.1999999999999998E-2</v>
      </c>
      <c r="BR256" s="79">
        <v>5.1999999999999998E-2</v>
      </c>
      <c r="BS256" s="22"/>
      <c r="BT256" s="22"/>
    </row>
    <row r="257" spans="1:72" x14ac:dyDescent="0.35">
      <c r="A257" s="153">
        <v>54.000999999999998</v>
      </c>
      <c r="B257" s="74"/>
      <c r="C257" s="23"/>
      <c r="D257" s="23"/>
      <c r="E257" s="23"/>
      <c r="F257" s="23"/>
      <c r="G257" s="23"/>
      <c r="H257" s="3">
        <v>5.3999999999999999E-2</v>
      </c>
      <c r="I257" s="74"/>
      <c r="J257" s="23"/>
      <c r="K257" s="23"/>
      <c r="L257" s="23"/>
      <c r="M257" s="23"/>
      <c r="N257" s="23"/>
      <c r="O257" s="3">
        <v>5.3999999999999999E-2</v>
      </c>
      <c r="P257" s="74"/>
      <c r="Q257" s="23"/>
      <c r="R257" s="23"/>
      <c r="S257" s="23"/>
      <c r="T257" s="23"/>
      <c r="U257" s="23"/>
      <c r="V257" s="3">
        <v>5.3999999999999999E-2</v>
      </c>
      <c r="W257" s="74"/>
      <c r="X257" s="23"/>
      <c r="Y257" s="23"/>
      <c r="Z257" s="23"/>
      <c r="AA257" s="3"/>
      <c r="AB257" s="23"/>
      <c r="AC257" s="79">
        <v>5.3999999999999999E-2</v>
      </c>
      <c r="AD257" s="81"/>
      <c r="AE257" s="23"/>
      <c r="AF257" s="79">
        <v>5.3999999999999999E-2</v>
      </c>
      <c r="AH257" s="153">
        <v>54.000999999999998</v>
      </c>
      <c r="AI257" s="74"/>
      <c r="AJ257" s="23"/>
      <c r="AK257" s="23"/>
      <c r="AL257" s="23"/>
      <c r="AM257" s="3"/>
      <c r="AN257" s="23"/>
      <c r="AO257" s="79">
        <v>0.06</v>
      </c>
      <c r="AP257" s="74"/>
      <c r="AQ257" s="23"/>
      <c r="AR257" s="23"/>
      <c r="AS257" s="23"/>
      <c r="AT257" s="3"/>
      <c r="AU257" s="23"/>
      <c r="AV257" s="79">
        <v>0.06</v>
      </c>
      <c r="AW257" s="73"/>
      <c r="AX257" s="23"/>
      <c r="AY257" s="79">
        <v>0.06</v>
      </c>
      <c r="AZ257" s="44"/>
      <c r="BA257" s="153">
        <v>54.000999999999998</v>
      </c>
      <c r="BB257" s="74"/>
      <c r="BC257" s="23"/>
      <c r="BD257" s="3"/>
      <c r="BE257" s="23"/>
      <c r="BF257" s="3"/>
      <c r="BG257" s="3"/>
      <c r="BH257" s="3">
        <v>5.2999999999999999E-2</v>
      </c>
      <c r="BI257" s="74"/>
      <c r="BJ257" s="23"/>
      <c r="BK257" s="3"/>
      <c r="BL257" s="23"/>
      <c r="BM257" s="3"/>
      <c r="BN257" s="3"/>
      <c r="BO257" s="3">
        <v>5.2999999999999999E-2</v>
      </c>
      <c r="BP257" s="73"/>
      <c r="BQ257" s="3"/>
      <c r="BR257" s="79">
        <v>5.2999999999999999E-2</v>
      </c>
      <c r="BS257" s="22"/>
      <c r="BT257" s="22"/>
    </row>
    <row r="258" spans="1:72" x14ac:dyDescent="0.35">
      <c r="A258" s="153">
        <v>60</v>
      </c>
      <c r="B258" s="74"/>
      <c r="C258" s="23"/>
      <c r="D258" s="23"/>
      <c r="E258" s="23"/>
      <c r="F258" s="23"/>
      <c r="G258" s="23"/>
      <c r="H258" s="3">
        <v>5.3999999999999999E-2</v>
      </c>
      <c r="I258" s="74"/>
      <c r="J258" s="23"/>
      <c r="K258" s="23"/>
      <c r="L258" s="23"/>
      <c r="M258" s="23"/>
      <c r="N258" s="23"/>
      <c r="O258" s="3">
        <v>5.3999999999999999E-2</v>
      </c>
      <c r="P258" s="74"/>
      <c r="Q258" s="23"/>
      <c r="R258" s="23"/>
      <c r="S258" s="23"/>
      <c r="T258" s="23"/>
      <c r="U258" s="23"/>
      <c r="V258" s="3">
        <v>5.3999999999999999E-2</v>
      </c>
      <c r="W258" s="74"/>
      <c r="X258" s="23"/>
      <c r="Y258" s="23"/>
      <c r="Z258" s="23"/>
      <c r="AA258" s="3"/>
      <c r="AB258" s="23"/>
      <c r="AC258" s="79">
        <v>5.3999999999999999E-2</v>
      </c>
      <c r="AD258" s="81"/>
      <c r="AE258" s="23"/>
      <c r="AF258" s="79">
        <v>5.3999999999999999E-2</v>
      </c>
      <c r="AH258" s="153">
        <v>60</v>
      </c>
      <c r="AI258" s="74"/>
      <c r="AJ258" s="23"/>
      <c r="AK258" s="23"/>
      <c r="AL258" s="23"/>
      <c r="AM258" s="3"/>
      <c r="AN258" s="23"/>
      <c r="AO258" s="79">
        <v>0.06</v>
      </c>
      <c r="AP258" s="74"/>
      <c r="AQ258" s="23"/>
      <c r="AR258" s="23"/>
      <c r="AS258" s="23"/>
      <c r="AT258" s="3"/>
      <c r="AU258" s="23"/>
      <c r="AV258" s="79">
        <v>0.06</v>
      </c>
      <c r="AW258" s="73"/>
      <c r="AX258" s="23"/>
      <c r="AY258" s="79">
        <v>0.06</v>
      </c>
      <c r="AZ258" s="44"/>
      <c r="BA258" s="153">
        <v>60</v>
      </c>
      <c r="BB258" s="74"/>
      <c r="BC258" s="23"/>
      <c r="BD258" s="3"/>
      <c r="BE258" s="23"/>
      <c r="BF258" s="3"/>
      <c r="BG258" s="3"/>
      <c r="BH258" s="3">
        <v>5.2999999999999999E-2</v>
      </c>
      <c r="BI258" s="74"/>
      <c r="BJ258" s="23"/>
      <c r="BK258" s="3"/>
      <c r="BL258" s="23"/>
      <c r="BM258" s="3"/>
      <c r="BN258" s="3"/>
      <c r="BO258" s="3">
        <v>5.2999999999999999E-2</v>
      </c>
      <c r="BP258" s="73"/>
      <c r="BQ258" s="3"/>
      <c r="BR258" s="79">
        <v>5.2999999999999999E-2</v>
      </c>
      <c r="BS258" s="22"/>
      <c r="BT258" s="22"/>
    </row>
    <row r="259" spans="1:72" x14ac:dyDescent="0.35">
      <c r="A259" s="153">
        <v>60.000999999999998</v>
      </c>
      <c r="B259" s="74"/>
      <c r="C259" s="23"/>
      <c r="D259" s="23"/>
      <c r="E259" s="23"/>
      <c r="F259" s="23"/>
      <c r="G259" s="23"/>
      <c r="H259" s="3">
        <v>5.3999999999999999E-2</v>
      </c>
      <c r="I259" s="74"/>
      <c r="J259" s="23"/>
      <c r="K259" s="23"/>
      <c r="L259" s="23"/>
      <c r="M259" s="23"/>
      <c r="N259" s="23"/>
      <c r="O259" s="3">
        <v>5.3999999999999999E-2</v>
      </c>
      <c r="P259" s="74"/>
      <c r="Q259" s="23"/>
      <c r="R259" s="23"/>
      <c r="S259" s="23"/>
      <c r="T259" s="23"/>
      <c r="U259" s="23"/>
      <c r="V259" s="3">
        <v>5.3999999999999999E-2</v>
      </c>
      <c r="W259" s="74"/>
      <c r="X259" s="23"/>
      <c r="Y259" s="23"/>
      <c r="Z259" s="23"/>
      <c r="AA259" s="3"/>
      <c r="AB259" s="23"/>
      <c r="AC259" s="79">
        <v>5.3999999999999999E-2</v>
      </c>
      <c r="AD259" s="81"/>
      <c r="AE259" s="23"/>
      <c r="AF259" s="79">
        <v>5.3999999999999999E-2</v>
      </c>
      <c r="AH259" s="153">
        <v>60.000999999999998</v>
      </c>
      <c r="AI259" s="74"/>
      <c r="AJ259" s="23"/>
      <c r="AK259" s="23"/>
      <c r="AL259" s="23"/>
      <c r="AM259" s="3"/>
      <c r="AN259" s="23"/>
      <c r="AO259" s="79">
        <v>0.06</v>
      </c>
      <c r="AP259" s="74"/>
      <c r="AQ259" s="23"/>
      <c r="AR259" s="23"/>
      <c r="AS259" s="23"/>
      <c r="AT259" s="3"/>
      <c r="AU259" s="23"/>
      <c r="AV259" s="79">
        <v>0.06</v>
      </c>
      <c r="AW259" s="73"/>
      <c r="AX259" s="23"/>
      <c r="AY259" s="79">
        <v>0.06</v>
      </c>
      <c r="AZ259" s="44"/>
      <c r="BA259" s="153">
        <v>60.000999999999998</v>
      </c>
      <c r="BB259" s="74"/>
      <c r="BC259" s="23"/>
      <c r="BD259" s="3"/>
      <c r="BE259" s="23"/>
      <c r="BF259" s="3"/>
      <c r="BG259" s="3"/>
      <c r="BH259" s="3">
        <v>5.2999999999999999E-2</v>
      </c>
      <c r="BI259" s="74"/>
      <c r="BJ259" s="23"/>
      <c r="BK259" s="3"/>
      <c r="BL259" s="23"/>
      <c r="BM259" s="3"/>
      <c r="BN259" s="3"/>
      <c r="BO259" s="3">
        <v>5.2999999999999999E-2</v>
      </c>
      <c r="BP259" s="73"/>
      <c r="BQ259" s="3"/>
      <c r="BR259" s="79">
        <v>5.2999999999999999E-2</v>
      </c>
      <c r="BS259" s="22"/>
      <c r="BT259" s="22"/>
    </row>
    <row r="260" spans="1:72" x14ac:dyDescent="0.35">
      <c r="A260" s="153">
        <v>67</v>
      </c>
      <c r="B260" s="74"/>
      <c r="C260" s="23"/>
      <c r="D260" s="23"/>
      <c r="E260" s="23"/>
      <c r="F260" s="23"/>
      <c r="G260" s="23"/>
      <c r="H260" s="3">
        <v>5.3999999999999999E-2</v>
      </c>
      <c r="I260" s="74"/>
      <c r="J260" s="23"/>
      <c r="K260" s="23"/>
      <c r="L260" s="23"/>
      <c r="M260" s="23"/>
      <c r="N260" s="23"/>
      <c r="O260" s="3">
        <v>5.3999999999999999E-2</v>
      </c>
      <c r="P260" s="74"/>
      <c r="Q260" s="23"/>
      <c r="R260" s="23"/>
      <c r="S260" s="23"/>
      <c r="T260" s="23"/>
      <c r="U260" s="23"/>
      <c r="V260" s="3">
        <v>5.3999999999999999E-2</v>
      </c>
      <c r="W260" s="74"/>
      <c r="X260" s="23"/>
      <c r="Y260" s="23"/>
      <c r="Z260" s="23"/>
      <c r="AA260" s="3"/>
      <c r="AB260" s="23"/>
      <c r="AC260" s="79">
        <v>5.3999999999999999E-2</v>
      </c>
      <c r="AD260" s="81"/>
      <c r="AE260" s="23"/>
      <c r="AF260" s="79">
        <v>5.3999999999999999E-2</v>
      </c>
      <c r="AH260" s="153">
        <v>67</v>
      </c>
      <c r="AI260" s="74"/>
      <c r="AJ260" s="23"/>
      <c r="AK260" s="23"/>
      <c r="AL260" s="23"/>
      <c r="AM260" s="3"/>
      <c r="AN260" s="23"/>
      <c r="AO260" s="79">
        <v>0.06</v>
      </c>
      <c r="AP260" s="74"/>
      <c r="AQ260" s="23"/>
      <c r="AR260" s="23"/>
      <c r="AS260" s="23"/>
      <c r="AT260" s="3"/>
      <c r="AU260" s="23"/>
      <c r="AV260" s="79">
        <v>0.06</v>
      </c>
      <c r="AW260" s="73"/>
      <c r="AX260" s="23"/>
      <c r="AY260" s="79">
        <v>0.06</v>
      </c>
      <c r="AZ260" s="44"/>
      <c r="BA260" s="153">
        <v>67</v>
      </c>
      <c r="BB260" s="74"/>
      <c r="BC260" s="23"/>
      <c r="BD260" s="3"/>
      <c r="BE260" s="23"/>
      <c r="BF260" s="3"/>
      <c r="BG260" s="3"/>
      <c r="BH260" s="3">
        <v>5.2999999999999999E-2</v>
      </c>
      <c r="BI260" s="74"/>
      <c r="BJ260" s="23"/>
      <c r="BK260" s="3"/>
      <c r="BL260" s="23"/>
      <c r="BM260" s="3"/>
      <c r="BN260" s="3"/>
      <c r="BO260" s="3">
        <v>5.2999999999999999E-2</v>
      </c>
      <c r="BP260" s="73"/>
      <c r="BQ260" s="3"/>
      <c r="BR260" s="79">
        <v>5.2999999999999999E-2</v>
      </c>
      <c r="BS260" s="22"/>
      <c r="BT260" s="22"/>
    </row>
    <row r="261" spans="1:72" x14ac:dyDescent="0.35">
      <c r="A261" s="153">
        <v>67.001000000000005</v>
      </c>
      <c r="B261" s="74"/>
      <c r="C261" s="23"/>
      <c r="D261" s="23"/>
      <c r="E261" s="23"/>
      <c r="F261" s="23"/>
      <c r="G261" s="23"/>
      <c r="H261" s="3">
        <v>0.107</v>
      </c>
      <c r="I261" s="74"/>
      <c r="J261" s="23"/>
      <c r="K261" s="23"/>
      <c r="L261" s="23"/>
      <c r="M261" s="23"/>
      <c r="N261" s="23"/>
      <c r="O261" s="3">
        <v>0.107</v>
      </c>
      <c r="P261" s="74"/>
      <c r="Q261" s="23"/>
      <c r="R261" s="23"/>
      <c r="S261" s="23"/>
      <c r="T261" s="23"/>
      <c r="U261" s="23"/>
      <c r="V261" s="3">
        <v>0.107</v>
      </c>
      <c r="W261" s="74"/>
      <c r="X261" s="23"/>
      <c r="Y261" s="23"/>
      <c r="Z261" s="23"/>
      <c r="AA261" s="3"/>
      <c r="AB261" s="23"/>
      <c r="AC261" s="79">
        <v>0.107</v>
      </c>
      <c r="AD261" s="81"/>
      <c r="AE261" s="23"/>
      <c r="AF261" s="79">
        <v>0.107</v>
      </c>
      <c r="AH261" s="153">
        <v>67.001000000000005</v>
      </c>
      <c r="AI261" s="74"/>
      <c r="AJ261" s="23"/>
      <c r="AK261" s="23"/>
      <c r="AL261" s="23"/>
      <c r="AM261" s="3"/>
      <c r="AN261" s="23"/>
      <c r="AO261" s="79">
        <v>0.112</v>
      </c>
      <c r="AP261" s="74"/>
      <c r="AQ261" s="23"/>
      <c r="AR261" s="23"/>
      <c r="AS261" s="23"/>
      <c r="AT261" s="3"/>
      <c r="AU261" s="23"/>
      <c r="AV261" s="79">
        <v>0.112</v>
      </c>
      <c r="AW261" s="73"/>
      <c r="AX261" s="23"/>
      <c r="AY261" s="79">
        <v>0.112</v>
      </c>
      <c r="AZ261" s="44"/>
      <c r="BA261" s="153">
        <v>67.001000000000005</v>
      </c>
      <c r="BB261" s="74"/>
      <c r="BC261" s="23"/>
      <c r="BD261" s="3"/>
      <c r="BE261" s="23"/>
      <c r="BF261" s="3"/>
      <c r="BG261" s="3"/>
      <c r="BH261" s="3">
        <v>0.108</v>
      </c>
      <c r="BI261" s="74"/>
      <c r="BJ261" s="23"/>
      <c r="BK261" s="3"/>
      <c r="BL261" s="23"/>
      <c r="BM261" s="3"/>
      <c r="BN261" s="3"/>
      <c r="BO261" s="3">
        <v>0.108</v>
      </c>
      <c r="BP261" s="73"/>
      <c r="BQ261" s="3"/>
      <c r="BR261" s="79">
        <v>0.108</v>
      </c>
      <c r="BS261" s="22"/>
      <c r="BT261" s="22"/>
    </row>
    <row r="262" spans="1:72" x14ac:dyDescent="0.35">
      <c r="A262" s="153">
        <v>70</v>
      </c>
      <c r="B262" s="75"/>
      <c r="C262" s="76"/>
      <c r="D262" s="76"/>
      <c r="E262" s="76"/>
      <c r="F262" s="76"/>
      <c r="G262" s="76"/>
      <c r="H262" s="77">
        <v>0.107</v>
      </c>
      <c r="I262" s="75"/>
      <c r="J262" s="76"/>
      <c r="K262" s="76"/>
      <c r="L262" s="76"/>
      <c r="M262" s="76"/>
      <c r="N262" s="76"/>
      <c r="O262" s="77">
        <v>0.107</v>
      </c>
      <c r="P262" s="75"/>
      <c r="Q262" s="76"/>
      <c r="R262" s="76"/>
      <c r="S262" s="76"/>
      <c r="T262" s="76"/>
      <c r="U262" s="76"/>
      <c r="V262" s="77">
        <v>0.107</v>
      </c>
      <c r="W262" s="75"/>
      <c r="X262" s="76"/>
      <c r="Y262" s="76"/>
      <c r="Z262" s="76"/>
      <c r="AA262" s="77"/>
      <c r="AB262" s="76"/>
      <c r="AC262" s="80">
        <v>0.107</v>
      </c>
      <c r="AD262" s="160"/>
      <c r="AE262" s="76"/>
      <c r="AF262" s="80">
        <v>0.107</v>
      </c>
      <c r="AH262" s="153">
        <v>70</v>
      </c>
      <c r="AI262" s="75"/>
      <c r="AJ262" s="76"/>
      <c r="AK262" s="76"/>
      <c r="AL262" s="76"/>
      <c r="AM262" s="77"/>
      <c r="AN262" s="76"/>
      <c r="AO262" s="80">
        <v>0.112</v>
      </c>
      <c r="AP262" s="75"/>
      <c r="AQ262" s="76"/>
      <c r="AR262" s="76"/>
      <c r="AS262" s="76"/>
      <c r="AT262" s="77"/>
      <c r="AU262" s="76"/>
      <c r="AV262" s="80">
        <v>0.112</v>
      </c>
      <c r="AW262" s="161"/>
      <c r="AX262" s="76"/>
      <c r="AY262" s="80">
        <v>0.112</v>
      </c>
      <c r="AZ262" s="44"/>
      <c r="BA262" s="153">
        <v>70</v>
      </c>
      <c r="BB262" s="75"/>
      <c r="BC262" s="76"/>
      <c r="BD262" s="77"/>
      <c r="BE262" s="76"/>
      <c r="BF262" s="77"/>
      <c r="BG262" s="77"/>
      <c r="BH262" s="77">
        <v>0.108</v>
      </c>
      <c r="BI262" s="75"/>
      <c r="BJ262" s="76"/>
      <c r="BK262" s="77"/>
      <c r="BL262" s="76"/>
      <c r="BM262" s="77"/>
      <c r="BN262" s="77"/>
      <c r="BO262" s="77">
        <v>0.108</v>
      </c>
      <c r="BP262" s="161"/>
      <c r="BQ262" s="77"/>
      <c r="BR262" s="80">
        <v>0.108</v>
      </c>
      <c r="BS262" s="22"/>
      <c r="BT262" s="22"/>
    </row>
    <row r="263" spans="1:72" x14ac:dyDescent="0.35">
      <c r="C263" s="19"/>
      <c r="D263" s="19"/>
      <c r="E263" s="19"/>
      <c r="F263" s="30"/>
      <c r="K263" s="30"/>
      <c r="Q263" s="19"/>
      <c r="R263" s="34"/>
      <c r="AC263" s="43"/>
      <c r="AD263" s="44"/>
      <c r="AJ263" s="19"/>
      <c r="AL263" s="19"/>
      <c r="AM263" s="19"/>
      <c r="AN263" s="34"/>
      <c r="AP263" s="43"/>
      <c r="AQ263" s="22"/>
      <c r="AR263" s="22"/>
      <c r="AS263" s="22"/>
      <c r="AT263" s="22"/>
      <c r="AU263" s="22"/>
      <c r="AV263" s="22"/>
      <c r="AW263" s="22"/>
      <c r="AX263" s="22"/>
    </row>
    <row r="264" spans="1:72" x14ac:dyDescent="0.35">
      <c r="A264" s="26" t="s">
        <v>69</v>
      </c>
      <c r="I264" s="22" t="s">
        <v>196</v>
      </c>
      <c r="W264" s="6" t="s">
        <v>197</v>
      </c>
    </row>
    <row r="265" spans="1:72" x14ac:dyDescent="0.35">
      <c r="B265" s="146" t="s">
        <v>150</v>
      </c>
      <c r="C265" s="128" t="s">
        <v>151</v>
      </c>
      <c r="D265" s="128" t="s">
        <v>152</v>
      </c>
      <c r="E265" s="128" t="s">
        <v>167</v>
      </c>
      <c r="F265" s="129" t="s">
        <v>153</v>
      </c>
      <c r="G265" s="149" t="s">
        <v>190</v>
      </c>
      <c r="H265" s="150" t="s">
        <v>191</v>
      </c>
      <c r="I265" s="62" t="s">
        <v>154</v>
      </c>
      <c r="J265" s="62" t="s">
        <v>155</v>
      </c>
      <c r="K265" s="62" t="s">
        <v>156</v>
      </c>
      <c r="L265" s="62" t="s">
        <v>157</v>
      </c>
      <c r="M265" s="62" t="s">
        <v>144</v>
      </c>
      <c r="N265" s="136" t="s">
        <v>194</v>
      </c>
      <c r="O265" s="136" t="s">
        <v>195</v>
      </c>
      <c r="P265" s="130" t="s">
        <v>158</v>
      </c>
      <c r="Q265" s="128" t="s">
        <v>159</v>
      </c>
      <c r="R265" s="128" t="s">
        <v>160</v>
      </c>
      <c r="S265" s="128" t="s">
        <v>169</v>
      </c>
      <c r="T265" s="129" t="s">
        <v>161</v>
      </c>
      <c r="U265" s="149" t="s">
        <v>192</v>
      </c>
      <c r="V265" s="150" t="s">
        <v>193</v>
      </c>
      <c r="W265" s="62" t="s">
        <v>162</v>
      </c>
      <c r="X265" s="62" t="s">
        <v>163</v>
      </c>
      <c r="Y265" s="62" t="s">
        <v>164</v>
      </c>
      <c r="Z265" s="62" t="s">
        <v>165</v>
      </c>
      <c r="AA265" s="62" t="s">
        <v>166</v>
      </c>
      <c r="AB265" s="136" t="s">
        <v>186</v>
      </c>
      <c r="AC265" s="136" t="s">
        <v>187</v>
      </c>
      <c r="AD265" s="62" t="s">
        <v>168</v>
      </c>
      <c r="AE265" s="136" t="s">
        <v>188</v>
      </c>
      <c r="AF265" s="136" t="s">
        <v>189</v>
      </c>
    </row>
    <row r="266" spans="1:72" ht="15" thickBot="1" x14ac:dyDescent="0.4">
      <c r="A266" s="126">
        <v>0.01</v>
      </c>
      <c r="B266" s="155" t="s">
        <v>184</v>
      </c>
      <c r="C266" s="156" t="s">
        <v>184</v>
      </c>
      <c r="D266" s="156" t="s">
        <v>184</v>
      </c>
      <c r="E266" s="156" t="s">
        <v>184</v>
      </c>
      <c r="F266" s="156" t="s">
        <v>184</v>
      </c>
      <c r="G266" s="156" t="s">
        <v>184</v>
      </c>
      <c r="H266" s="157" t="s">
        <v>184</v>
      </c>
      <c r="I266" s="71">
        <f>IF(OR(Calculator!$D$8="Off",Calculator!$D$8="High"),Data!AI226,Data!BB226)</f>
        <v>4.2999999999999997E-2</v>
      </c>
      <c r="J266" s="72">
        <f>IF(OR(Calculator!$D$8="Off",Calculator!$D$8="High"),Data!AJ226,Data!BC226)</f>
        <v>4.2999999999999997E-2</v>
      </c>
      <c r="K266" s="72">
        <f>IF(OR(Calculator!$D$8="Off",Calculator!$D$8="High"),Data!AK226,Data!BD226)</f>
        <v>4.3999999999999997E-2</v>
      </c>
      <c r="L266" s="72">
        <f>IF(OR(Calculator!$D$8="Off",Calculator!$D$8="High"),Data!AL226,Data!BE226)</f>
        <v>4.7E-2</v>
      </c>
      <c r="M266" s="72">
        <f>IF(OR(Calculator!$D$8="Off",Calculator!$D$8="High"),Data!AM226,Data!BF226)</f>
        <v>4.7E-2</v>
      </c>
      <c r="N266" s="72">
        <f>IF(OR(Calculator!$D$8="Off",Calculator!$D$8="High"),Data!AN226,Data!BG226)</f>
        <v>0.05</v>
      </c>
      <c r="O266" s="78">
        <f>IF(OR(Calculator!$D$8="Off",Calculator!$D$8="High"),Data!AO226,Data!BH226)</f>
        <v>0.05</v>
      </c>
      <c r="P266" s="155" t="s">
        <v>184</v>
      </c>
      <c r="Q266" s="156" t="s">
        <v>184</v>
      </c>
      <c r="R266" s="156" t="s">
        <v>184</v>
      </c>
      <c r="S266" s="156" t="s">
        <v>184</v>
      </c>
      <c r="T266" s="156" t="s">
        <v>184</v>
      </c>
      <c r="U266" s="156" t="s">
        <v>184</v>
      </c>
      <c r="V266" s="157" t="s">
        <v>184</v>
      </c>
      <c r="W266" s="71">
        <f>IF(OR(Calculator!$D$8="Off",Calculator!$D$8="High"),Data!AP226,Data!BI226)</f>
        <v>4.2999999999999997E-2</v>
      </c>
      <c r="X266" s="72">
        <f>IF(OR(Calculator!$D$8="Off",Calculator!$D$8="High"),Data!AQ226,Data!BJ226)</f>
        <v>4.2999999999999997E-2</v>
      </c>
      <c r="Y266" s="72">
        <f>IF(OR(Calculator!$D$8="Off",Calculator!$D$8="High"),Data!AR226,Data!BK226)</f>
        <v>4.3999999999999997E-2</v>
      </c>
      <c r="Z266" s="72">
        <f>IF(OR(Calculator!$D$8="Off",Calculator!$D$8="High"),Data!AS226,Data!BL226)</f>
        <v>4.7E-2</v>
      </c>
      <c r="AA266" s="72">
        <f>IF(OR(Calculator!$D$8="Off",Calculator!$D$8="High"),Data!AT226,Data!BM226)</f>
        <v>4.7E-2</v>
      </c>
      <c r="AB266" s="72">
        <f>IF(OR(Calculator!$D$8="Off",Calculator!$D$8="High"),Data!AU226,Data!BN226)</f>
        <v>0.05</v>
      </c>
      <c r="AC266" s="78">
        <f>IF(OR(Calculator!$D$8="Off",Calculator!$D$8="High"),Data!AV226,Data!BO226)</f>
        <v>0.05</v>
      </c>
      <c r="AD266" s="71">
        <f>IF(OR(Calculator!$D$8="Off",Calculator!$D$8="High"),Data!AW226,Data!BP226)</f>
        <v>4.5999999999999999E-2</v>
      </c>
      <c r="AE266" s="72">
        <f>IF(OR(Calculator!$D$8="Off",Calculator!$D$8="High"),Data!AX226,Data!BQ226)</f>
        <v>0.05</v>
      </c>
      <c r="AF266" s="78">
        <f>IF(OR(Calculator!$D$8="Off",Calculator!$D$8="High"),Data!AY226,Data!BR226)</f>
        <v>0.05</v>
      </c>
      <c r="AH266" s="19" t="s">
        <v>183</v>
      </c>
      <c r="AI266" s="22"/>
      <c r="AJ266" s="139">
        <f>IF(Calculator!D10="Average only mode",INDEX(Data!A225:AF262,MATCH(Calculator!D6,Data!A225:A262,1),MATCH(Calculator!D11,Data!A225:AF225,0)),INDEX(A265:AF302,MATCH(Calculator!D6,Data!A265:A302,1),MATCH(Calculator!D11,Data!A265:AF265,0)))</f>
        <v>4.2000000000000003E-2</v>
      </c>
    </row>
    <row r="267" spans="1:72" ht="15" thickTop="1" x14ac:dyDescent="0.35">
      <c r="A267" s="126">
        <v>0.03</v>
      </c>
      <c r="B267" s="74" t="s">
        <v>184</v>
      </c>
      <c r="C267" s="23" t="s">
        <v>184</v>
      </c>
      <c r="D267" s="23" t="s">
        <v>184</v>
      </c>
      <c r="E267" s="23" t="s">
        <v>184</v>
      </c>
      <c r="F267" s="23" t="s">
        <v>184</v>
      </c>
      <c r="G267" s="23" t="s">
        <v>184</v>
      </c>
      <c r="H267" s="158" t="s">
        <v>184</v>
      </c>
      <c r="I267" s="73">
        <f>IF(OR(Calculator!$D$8="Off",Calculator!$D$8="High"),Data!AI227,Data!BB227)</f>
        <v>4.2999999999999997E-2</v>
      </c>
      <c r="J267" s="3">
        <f>IF(OR(Calculator!$D$8="Off",Calculator!$D$8="High"),Data!AJ227,Data!BC227)</f>
        <v>4.2999999999999997E-2</v>
      </c>
      <c r="K267" s="3">
        <f>IF(OR(Calculator!$D$8="Off",Calculator!$D$8="High"),Data!AK227,Data!BD227)</f>
        <v>4.3999999999999997E-2</v>
      </c>
      <c r="L267" s="3">
        <f>IF(OR(Calculator!$D$8="Off",Calculator!$D$8="High"),Data!AL227,Data!BE227)</f>
        <v>4.7E-2</v>
      </c>
      <c r="M267" s="3">
        <f>IF(OR(Calculator!$D$8="Off",Calculator!$D$8="High"),Data!AM227,Data!BF227)</f>
        <v>4.7E-2</v>
      </c>
      <c r="N267" s="3">
        <f>IF(OR(Calculator!$D$8="Off",Calculator!$D$8="High"),Data!AN227,Data!BG227)</f>
        <v>0.05</v>
      </c>
      <c r="O267" s="79">
        <f>IF(OR(Calculator!$D$8="Off",Calculator!$D$8="High"),Data!AO227,Data!BH227)</f>
        <v>0.05</v>
      </c>
      <c r="P267" s="74" t="s">
        <v>184</v>
      </c>
      <c r="Q267" s="23" t="s">
        <v>184</v>
      </c>
      <c r="R267" s="23" t="s">
        <v>184</v>
      </c>
      <c r="S267" s="23" t="s">
        <v>184</v>
      </c>
      <c r="T267" s="23" t="s">
        <v>184</v>
      </c>
      <c r="U267" s="23" t="s">
        <v>184</v>
      </c>
      <c r="V267" s="158" t="s">
        <v>184</v>
      </c>
      <c r="W267" s="73">
        <f>IF(OR(Calculator!$D$8="Off",Calculator!$D$8="High"),Data!AP227,Data!BI227)</f>
        <v>4.2999999999999997E-2</v>
      </c>
      <c r="X267" s="3">
        <f>IF(OR(Calculator!$D$8="Off",Calculator!$D$8="High"),Data!AQ227,Data!BJ227)</f>
        <v>4.2999999999999997E-2</v>
      </c>
      <c r="Y267" s="3">
        <f>IF(OR(Calculator!$D$8="Off",Calculator!$D$8="High"),Data!AR227,Data!BK227)</f>
        <v>4.3999999999999997E-2</v>
      </c>
      <c r="Z267" s="3">
        <f>IF(OR(Calculator!$D$8="Off",Calculator!$D$8="High"),Data!AS227,Data!BL227)</f>
        <v>4.7E-2</v>
      </c>
      <c r="AA267" s="3">
        <f>IF(OR(Calculator!$D$8="Off",Calculator!$D$8="High"),Data!AT227,Data!BM227)</f>
        <v>4.7E-2</v>
      </c>
      <c r="AB267" s="3">
        <f>IF(OR(Calculator!$D$8="Off",Calculator!$D$8="High"),Data!AU227,Data!BN227)</f>
        <v>0.05</v>
      </c>
      <c r="AC267" s="79">
        <f>IF(OR(Calculator!$D$8="Off",Calculator!$D$8="High"),Data!AV227,Data!BO227)</f>
        <v>0.05</v>
      </c>
      <c r="AD267" s="73">
        <f>IF(OR(Calculator!$D$8="Off",Calculator!$D$8="High"),Data!AW227,Data!BP227)</f>
        <v>4.5999999999999999E-2</v>
      </c>
      <c r="AE267" s="3">
        <f>IF(OR(Calculator!$D$8="Off",Calculator!$D$8="High"),Data!AX227,Data!BQ227)</f>
        <v>0.05</v>
      </c>
      <c r="AF267" s="79">
        <f>IF(OR(Calculator!$D$8="Off",Calculator!$D$8="High"),Data!AY227,Data!BR227)</f>
        <v>0.05</v>
      </c>
      <c r="AH267" s="19"/>
      <c r="AI267" s="22"/>
      <c r="AJ267" s="18"/>
    </row>
    <row r="268" spans="1:72" x14ac:dyDescent="0.35">
      <c r="A268" s="126">
        <v>3.1E-2</v>
      </c>
      <c r="B268" s="74" t="s">
        <v>184</v>
      </c>
      <c r="C268" s="23" t="s">
        <v>184</v>
      </c>
      <c r="D268" s="23" t="s">
        <v>184</v>
      </c>
      <c r="E268" s="23" t="s">
        <v>184</v>
      </c>
      <c r="F268" s="23" t="s">
        <v>184</v>
      </c>
      <c r="G268" s="23" t="s">
        <v>184</v>
      </c>
      <c r="H268" s="158" t="s">
        <v>184</v>
      </c>
      <c r="I268" s="73">
        <f>IF(OR(Calculator!$D$8="Off",Calculator!$D$8="High"),Data!AI228,Data!BB228)</f>
        <v>3.5999999999999997E-2</v>
      </c>
      <c r="J268" s="3">
        <f>IF(OR(Calculator!$D$8="Off",Calculator!$D$8="High"),Data!AJ228,Data!BC228)</f>
        <v>3.5999999999999997E-2</v>
      </c>
      <c r="K268" s="3">
        <f>IF(OR(Calculator!$D$8="Off",Calculator!$D$8="High"),Data!AK228,Data!BD228)</f>
        <v>4.1000000000000002E-2</v>
      </c>
      <c r="L268" s="3">
        <f>IF(OR(Calculator!$D$8="Off",Calculator!$D$8="High"),Data!AL228,Data!BE228)</f>
        <v>0.04</v>
      </c>
      <c r="M268" s="3">
        <f>IF(OR(Calculator!$D$8="Off",Calculator!$D$8="High"),Data!AM228,Data!BF228)</f>
        <v>0.04</v>
      </c>
      <c r="N268" s="3">
        <f>IF(OR(Calculator!$D$8="Off",Calculator!$D$8="High"),Data!AN228,Data!BG228)</f>
        <v>4.2000000000000003E-2</v>
      </c>
      <c r="O268" s="79">
        <f>IF(OR(Calculator!$D$8="Off",Calculator!$D$8="High"),Data!AO228,Data!BH228)</f>
        <v>4.2000000000000003E-2</v>
      </c>
      <c r="P268" s="74" t="s">
        <v>184</v>
      </c>
      <c r="Q268" s="23" t="s">
        <v>184</v>
      </c>
      <c r="R268" s="23" t="s">
        <v>184</v>
      </c>
      <c r="S268" s="23" t="s">
        <v>184</v>
      </c>
      <c r="T268" s="23" t="s">
        <v>184</v>
      </c>
      <c r="U268" s="23" t="s">
        <v>184</v>
      </c>
      <c r="V268" s="158" t="s">
        <v>184</v>
      </c>
      <c r="W268" s="73">
        <f>IF(OR(Calculator!$D$8="Off",Calculator!$D$8="High"),Data!AP228,Data!BI228)</f>
        <v>3.5999999999999997E-2</v>
      </c>
      <c r="X268" s="3">
        <f>IF(OR(Calculator!$D$8="Off",Calculator!$D$8="High"),Data!AQ228,Data!BJ228)</f>
        <v>3.5999999999999997E-2</v>
      </c>
      <c r="Y268" s="3">
        <f>IF(OR(Calculator!$D$8="Off",Calculator!$D$8="High"),Data!AR228,Data!BK228)</f>
        <v>4.1000000000000002E-2</v>
      </c>
      <c r="Z268" s="3">
        <f>IF(OR(Calculator!$D$8="Off",Calculator!$D$8="High"),Data!AS228,Data!BL228)</f>
        <v>0.04</v>
      </c>
      <c r="AA268" s="3">
        <f>IF(OR(Calculator!$D$8="Off",Calculator!$D$8="High"),Data!AT228,Data!BM228)</f>
        <v>0.04</v>
      </c>
      <c r="AB268" s="3">
        <f>IF(OR(Calculator!$D$8="Off",Calculator!$D$8="High"),Data!AU228,Data!BN228)</f>
        <v>4.2000000000000003E-2</v>
      </c>
      <c r="AC268" s="79">
        <f>IF(OR(Calculator!$D$8="Off",Calculator!$D$8="High"),Data!AV228,Data!BO228)</f>
        <v>4.2000000000000003E-2</v>
      </c>
      <c r="AD268" s="73">
        <f>IF(OR(Calculator!$D$8="Off",Calculator!$D$8="High"),Data!AW228,Data!BP228)</f>
        <v>0.04</v>
      </c>
      <c r="AE268" s="3">
        <f>IF(OR(Calculator!$D$8="Off",Calculator!$D$8="High"),Data!AX228,Data!BQ228)</f>
        <v>4.2000000000000003E-2</v>
      </c>
      <c r="AF268" s="79">
        <f>IF(OR(Calculator!$D$8="Off",Calculator!$D$8="High"),Data!AY228,Data!BR228)</f>
        <v>4.2000000000000003E-2</v>
      </c>
      <c r="AH268" s="19"/>
      <c r="AI268" s="22"/>
      <c r="AJ268" s="18"/>
    </row>
    <row r="269" spans="1:72" x14ac:dyDescent="0.35">
      <c r="A269" s="126">
        <v>0.5</v>
      </c>
      <c r="B269" s="74" t="s">
        <v>184</v>
      </c>
      <c r="C269" s="23" t="s">
        <v>184</v>
      </c>
      <c r="D269" s="23" t="s">
        <v>184</v>
      </c>
      <c r="E269" s="23" t="s">
        <v>184</v>
      </c>
      <c r="F269" s="23" t="s">
        <v>184</v>
      </c>
      <c r="G269" s="23" t="s">
        <v>184</v>
      </c>
      <c r="H269" s="158" t="s">
        <v>184</v>
      </c>
      <c r="I269" s="73">
        <f>IF(OR(Calculator!$D$8="Off",Calculator!$D$8="High"),Data!AI229,Data!BB229)</f>
        <v>3.5999999999999997E-2</v>
      </c>
      <c r="J269" s="3">
        <f>IF(OR(Calculator!$D$8="Off",Calculator!$D$8="High"),Data!AJ229,Data!BC229)</f>
        <v>3.5999999999999997E-2</v>
      </c>
      <c r="K269" s="3">
        <f>IF(OR(Calculator!$D$8="Off",Calculator!$D$8="High"),Data!AK229,Data!BD229)</f>
        <v>4.1000000000000002E-2</v>
      </c>
      <c r="L269" s="3">
        <f>IF(OR(Calculator!$D$8="Off",Calculator!$D$8="High"),Data!AL229,Data!BE229)</f>
        <v>0.04</v>
      </c>
      <c r="M269" s="3">
        <f>IF(OR(Calculator!$D$8="Off",Calculator!$D$8="High"),Data!AM229,Data!BF229)</f>
        <v>0.04</v>
      </c>
      <c r="N269" s="3">
        <f>IF(OR(Calculator!$D$8="Off",Calculator!$D$8="High"),Data!AN229,Data!BG229)</f>
        <v>4.2000000000000003E-2</v>
      </c>
      <c r="O269" s="79">
        <f>IF(OR(Calculator!$D$8="Off",Calculator!$D$8="High"),Data!AO229,Data!BH229)</f>
        <v>4.2000000000000003E-2</v>
      </c>
      <c r="P269" s="74" t="s">
        <v>184</v>
      </c>
      <c r="Q269" s="23" t="s">
        <v>184</v>
      </c>
      <c r="R269" s="23" t="s">
        <v>184</v>
      </c>
      <c r="S269" s="23" t="s">
        <v>184</v>
      </c>
      <c r="T269" s="23" t="s">
        <v>184</v>
      </c>
      <c r="U269" s="23" t="s">
        <v>184</v>
      </c>
      <c r="V269" s="158" t="s">
        <v>184</v>
      </c>
      <c r="W269" s="73">
        <f>IF(OR(Calculator!$D$8="Off",Calculator!$D$8="High"),Data!AP229,Data!BI229)</f>
        <v>3.5999999999999997E-2</v>
      </c>
      <c r="X269" s="3">
        <f>IF(OR(Calculator!$D$8="Off",Calculator!$D$8="High"),Data!AQ229,Data!BJ229)</f>
        <v>3.5999999999999997E-2</v>
      </c>
      <c r="Y269" s="3">
        <f>IF(OR(Calculator!$D$8="Off",Calculator!$D$8="High"),Data!AR229,Data!BK229)</f>
        <v>4.1000000000000002E-2</v>
      </c>
      <c r="Z269" s="3">
        <f>IF(OR(Calculator!$D$8="Off",Calculator!$D$8="High"),Data!AS229,Data!BL229)</f>
        <v>0.04</v>
      </c>
      <c r="AA269" s="3">
        <f>IF(OR(Calculator!$D$8="Off",Calculator!$D$8="High"),Data!AT229,Data!BM229)</f>
        <v>0.04</v>
      </c>
      <c r="AB269" s="3">
        <f>IF(OR(Calculator!$D$8="Off",Calculator!$D$8="High"),Data!AU229,Data!BN229)</f>
        <v>4.2000000000000003E-2</v>
      </c>
      <c r="AC269" s="79">
        <f>IF(OR(Calculator!$D$8="Off",Calculator!$D$8="High"),Data!AV229,Data!BO229)</f>
        <v>4.2000000000000003E-2</v>
      </c>
      <c r="AD269" s="73">
        <f>IF(OR(Calculator!$D$8="Off",Calculator!$D$8="High"),Data!AW229,Data!BP229)</f>
        <v>0.04</v>
      </c>
      <c r="AE269" s="3">
        <f>IF(OR(Calculator!$D$8="Off",Calculator!$D$8="High"),Data!AX229,Data!BQ229)</f>
        <v>4.2000000000000003E-2</v>
      </c>
      <c r="AF269" s="79">
        <f>IF(OR(Calculator!$D$8="Off",Calculator!$D$8="High"),Data!AY229,Data!BR229)</f>
        <v>4.2000000000000003E-2</v>
      </c>
      <c r="AH269" s="19"/>
      <c r="AI269" s="22"/>
      <c r="AJ269" s="18"/>
    </row>
    <row r="270" spans="1:72" x14ac:dyDescent="0.35">
      <c r="A270" s="126">
        <v>0.501</v>
      </c>
      <c r="B270" s="74" t="s">
        <v>184</v>
      </c>
      <c r="C270" s="23" t="s">
        <v>184</v>
      </c>
      <c r="D270" s="23" t="s">
        <v>184</v>
      </c>
      <c r="E270" s="23" t="s">
        <v>184</v>
      </c>
      <c r="F270" s="23" t="s">
        <v>184</v>
      </c>
      <c r="G270" s="23" t="s">
        <v>184</v>
      </c>
      <c r="H270" s="158" t="s">
        <v>184</v>
      </c>
      <c r="I270" s="73">
        <f>IF(OR(Calculator!$D$8="Off",Calculator!$D$8="High"),Data!AI230,Data!BB230)</f>
        <v>3.5999999999999997E-2</v>
      </c>
      <c r="J270" s="3">
        <f>IF(OR(Calculator!$D$8="Off",Calculator!$D$8="High"),Data!AJ230,Data!BC230)</f>
        <v>3.5999999999999997E-2</v>
      </c>
      <c r="K270" s="3">
        <f>IF(OR(Calculator!$D$8="Off",Calculator!$D$8="High"),Data!AK230,Data!BD230)</f>
        <v>4.1000000000000002E-2</v>
      </c>
      <c r="L270" s="3">
        <f>IF(OR(Calculator!$D$8="Off",Calculator!$D$8="High"),Data!AL230,Data!BE230)</f>
        <v>0.04</v>
      </c>
      <c r="M270" s="3">
        <f>IF(OR(Calculator!$D$8="Off",Calculator!$D$8="High"),Data!AM230,Data!BF230)</f>
        <v>0.04</v>
      </c>
      <c r="N270" s="3">
        <f>IF(OR(Calculator!$D$8="Off",Calculator!$D$8="High"),Data!AN230,Data!BG230)</f>
        <v>4.2000000000000003E-2</v>
      </c>
      <c r="O270" s="79">
        <f>IF(OR(Calculator!$D$8="Off",Calculator!$D$8="High"),Data!AO230,Data!BH230)</f>
        <v>4.2000000000000003E-2</v>
      </c>
      <c r="P270" s="74" t="s">
        <v>184</v>
      </c>
      <c r="Q270" s="23" t="s">
        <v>184</v>
      </c>
      <c r="R270" s="23" t="s">
        <v>184</v>
      </c>
      <c r="S270" s="23" t="s">
        <v>184</v>
      </c>
      <c r="T270" s="23" t="s">
        <v>184</v>
      </c>
      <c r="U270" s="23" t="s">
        <v>184</v>
      </c>
      <c r="V270" s="158" t="s">
        <v>184</v>
      </c>
      <c r="W270" s="73">
        <f>IF(OR(Calculator!$D$8="Off",Calculator!$D$8="High"),Data!AP230,Data!BI230)</f>
        <v>3.5999999999999997E-2</v>
      </c>
      <c r="X270" s="3">
        <f>IF(OR(Calculator!$D$8="Off",Calculator!$D$8="High"),Data!AQ230,Data!BJ230)</f>
        <v>3.5999999999999997E-2</v>
      </c>
      <c r="Y270" s="3">
        <f>IF(OR(Calculator!$D$8="Off",Calculator!$D$8="High"),Data!AR230,Data!BK230)</f>
        <v>4.1000000000000002E-2</v>
      </c>
      <c r="Z270" s="3">
        <f>IF(OR(Calculator!$D$8="Off",Calculator!$D$8="High"),Data!AS230,Data!BL230)</f>
        <v>0.04</v>
      </c>
      <c r="AA270" s="3">
        <f>IF(OR(Calculator!$D$8="Off",Calculator!$D$8="High"),Data!AT230,Data!BM230)</f>
        <v>0.04</v>
      </c>
      <c r="AB270" s="3">
        <f>IF(OR(Calculator!$D$8="Off",Calculator!$D$8="High"),Data!AU230,Data!BN230)</f>
        <v>4.2000000000000003E-2</v>
      </c>
      <c r="AC270" s="79">
        <f>IF(OR(Calculator!$D$8="Off",Calculator!$D$8="High"),Data!AV230,Data!BO230)</f>
        <v>4.2000000000000003E-2</v>
      </c>
      <c r="AD270" s="73">
        <f>IF(OR(Calculator!$D$8="Off",Calculator!$D$8="High"),Data!AW230,Data!BP230)</f>
        <v>0.04</v>
      </c>
      <c r="AE270" s="3">
        <f>IF(OR(Calculator!$D$8="Off",Calculator!$D$8="High"),Data!AX230,Data!BQ230)</f>
        <v>4.2000000000000003E-2</v>
      </c>
      <c r="AF270" s="79">
        <f>IF(OR(Calculator!$D$8="Off",Calculator!$D$8="High"),Data!AY230,Data!BR230)</f>
        <v>4.2000000000000003E-2</v>
      </c>
      <c r="AH270" s="19"/>
      <c r="AI270" s="22"/>
      <c r="AJ270" s="18"/>
    </row>
    <row r="271" spans="1:72" x14ac:dyDescent="0.35">
      <c r="A271" s="126">
        <v>1</v>
      </c>
      <c r="B271" s="74" t="s">
        <v>184</v>
      </c>
      <c r="C271" s="23" t="s">
        <v>184</v>
      </c>
      <c r="D271" s="23" t="s">
        <v>184</v>
      </c>
      <c r="E271" s="23" t="s">
        <v>184</v>
      </c>
      <c r="F271" s="23" t="s">
        <v>184</v>
      </c>
      <c r="G271" s="23" t="s">
        <v>184</v>
      </c>
      <c r="H271" s="158" t="s">
        <v>184</v>
      </c>
      <c r="I271" s="73">
        <f>IF(OR(Calculator!$D$8="Off",Calculator!$D$8="High"),Data!AI231,Data!BB231)</f>
        <v>3.5999999999999997E-2</v>
      </c>
      <c r="J271" s="3">
        <f>IF(OR(Calculator!$D$8="Off",Calculator!$D$8="High"),Data!AJ231,Data!BC231)</f>
        <v>3.5999999999999997E-2</v>
      </c>
      <c r="K271" s="3">
        <f>IF(OR(Calculator!$D$8="Off",Calculator!$D$8="High"),Data!AK231,Data!BD231)</f>
        <v>4.1000000000000002E-2</v>
      </c>
      <c r="L271" s="3">
        <f>IF(OR(Calculator!$D$8="Off",Calculator!$D$8="High"),Data!AL231,Data!BE231)</f>
        <v>0.04</v>
      </c>
      <c r="M271" s="3">
        <f>IF(OR(Calculator!$D$8="Off",Calculator!$D$8="High"),Data!AM231,Data!BF231)</f>
        <v>0.04</v>
      </c>
      <c r="N271" s="3">
        <f>IF(OR(Calculator!$D$8="Off",Calculator!$D$8="High"),Data!AN231,Data!BG231)</f>
        <v>4.2000000000000003E-2</v>
      </c>
      <c r="O271" s="79">
        <f>IF(OR(Calculator!$D$8="Off",Calculator!$D$8="High"),Data!AO231,Data!BH231)</f>
        <v>4.2000000000000003E-2</v>
      </c>
      <c r="P271" s="74" t="s">
        <v>184</v>
      </c>
      <c r="Q271" s="23" t="s">
        <v>184</v>
      </c>
      <c r="R271" s="23" t="s">
        <v>184</v>
      </c>
      <c r="S271" s="23" t="s">
        <v>184</v>
      </c>
      <c r="T271" s="23" t="s">
        <v>184</v>
      </c>
      <c r="U271" s="23" t="s">
        <v>184</v>
      </c>
      <c r="V271" s="158" t="s">
        <v>184</v>
      </c>
      <c r="W271" s="73">
        <f>IF(OR(Calculator!$D$8="Off",Calculator!$D$8="High"),Data!AP231,Data!BI231)</f>
        <v>3.5999999999999997E-2</v>
      </c>
      <c r="X271" s="3">
        <f>IF(OR(Calculator!$D$8="Off",Calculator!$D$8="High"),Data!AQ231,Data!BJ231)</f>
        <v>3.5999999999999997E-2</v>
      </c>
      <c r="Y271" s="3">
        <f>IF(OR(Calculator!$D$8="Off",Calculator!$D$8="High"),Data!AR231,Data!BK231)</f>
        <v>4.1000000000000002E-2</v>
      </c>
      <c r="Z271" s="3">
        <f>IF(OR(Calculator!$D$8="Off",Calculator!$D$8="High"),Data!AS231,Data!BL231)</f>
        <v>0.04</v>
      </c>
      <c r="AA271" s="3">
        <f>IF(OR(Calculator!$D$8="Off",Calculator!$D$8="High"),Data!AT231,Data!BM231)</f>
        <v>0.04</v>
      </c>
      <c r="AB271" s="3">
        <f>IF(OR(Calculator!$D$8="Off",Calculator!$D$8="High"),Data!AU231,Data!BN231)</f>
        <v>4.2000000000000003E-2</v>
      </c>
      <c r="AC271" s="79">
        <f>IF(OR(Calculator!$D$8="Off",Calculator!$D$8="High"),Data!AV231,Data!BO231)</f>
        <v>4.2000000000000003E-2</v>
      </c>
      <c r="AD271" s="73">
        <f>IF(OR(Calculator!$D$8="Off",Calculator!$D$8="High"),Data!AW231,Data!BP231)</f>
        <v>0.04</v>
      </c>
      <c r="AE271" s="3">
        <f>IF(OR(Calculator!$D$8="Off",Calculator!$D$8="High"),Data!AX231,Data!BQ231)</f>
        <v>4.2000000000000003E-2</v>
      </c>
      <c r="AF271" s="79">
        <f>IF(OR(Calculator!$D$8="Off",Calculator!$D$8="High"),Data!AY231,Data!BR231)</f>
        <v>4.2000000000000003E-2</v>
      </c>
      <c r="AH271" s="19"/>
      <c r="AI271" s="22"/>
      <c r="AJ271" s="18"/>
    </row>
    <row r="272" spans="1:72" x14ac:dyDescent="0.35">
      <c r="A272" s="126">
        <v>1.0009999999999999</v>
      </c>
      <c r="B272" s="74" t="s">
        <v>184</v>
      </c>
      <c r="C272" s="23" t="s">
        <v>184</v>
      </c>
      <c r="D272" s="23" t="s">
        <v>184</v>
      </c>
      <c r="E272" s="23" t="s">
        <v>184</v>
      </c>
      <c r="F272" s="23" t="s">
        <v>184</v>
      </c>
      <c r="G272" s="23" t="s">
        <v>184</v>
      </c>
      <c r="H272" s="158" t="s">
        <v>184</v>
      </c>
      <c r="I272" s="73">
        <f>IF(OR(Calculator!$D$8="Off",Calculator!$D$8="High"),Data!AI232,Data!BB232)</f>
        <v>3.5999999999999997E-2</v>
      </c>
      <c r="J272" s="3">
        <f>IF(OR(Calculator!$D$8="Off",Calculator!$D$8="High"),Data!AJ232,Data!BC232)</f>
        <v>3.5999999999999997E-2</v>
      </c>
      <c r="K272" s="3">
        <f>IF(OR(Calculator!$D$8="Off",Calculator!$D$8="High"),Data!AK232,Data!BD232)</f>
        <v>4.1000000000000002E-2</v>
      </c>
      <c r="L272" s="3">
        <f>IF(OR(Calculator!$D$8="Off",Calculator!$D$8="High"),Data!AL232,Data!BE232)</f>
        <v>0.04</v>
      </c>
      <c r="M272" s="3">
        <f>IF(OR(Calculator!$D$8="Off",Calculator!$D$8="High"),Data!AM232,Data!BF232)</f>
        <v>0.04</v>
      </c>
      <c r="N272" s="3">
        <f>IF(OR(Calculator!$D$8="Off",Calculator!$D$8="High"),Data!AN232,Data!BG232)</f>
        <v>4.2000000000000003E-2</v>
      </c>
      <c r="O272" s="79">
        <f>IF(OR(Calculator!$D$8="Off",Calculator!$D$8="High"),Data!AO232,Data!BH232)</f>
        <v>4.2000000000000003E-2</v>
      </c>
      <c r="P272" s="74" t="s">
        <v>184</v>
      </c>
      <c r="Q272" s="23" t="s">
        <v>184</v>
      </c>
      <c r="R272" s="23" t="s">
        <v>184</v>
      </c>
      <c r="S272" s="23" t="s">
        <v>184</v>
      </c>
      <c r="T272" s="23" t="s">
        <v>184</v>
      </c>
      <c r="U272" s="23" t="s">
        <v>184</v>
      </c>
      <c r="V272" s="158" t="s">
        <v>184</v>
      </c>
      <c r="W272" s="73">
        <f>IF(OR(Calculator!$D$8="Off",Calculator!$D$8="High"),Data!AP232,Data!BI232)</f>
        <v>3.5999999999999997E-2</v>
      </c>
      <c r="X272" s="3">
        <f>IF(OR(Calculator!$D$8="Off",Calculator!$D$8="High"),Data!AQ232,Data!BJ232)</f>
        <v>3.5999999999999997E-2</v>
      </c>
      <c r="Y272" s="3">
        <f>IF(OR(Calculator!$D$8="Off",Calculator!$D$8="High"),Data!AR232,Data!BK232)</f>
        <v>4.1000000000000002E-2</v>
      </c>
      <c r="Z272" s="3">
        <f>IF(OR(Calculator!$D$8="Off",Calculator!$D$8="High"),Data!AS232,Data!BL232)</f>
        <v>0.04</v>
      </c>
      <c r="AA272" s="3">
        <f>IF(OR(Calculator!$D$8="Off",Calculator!$D$8="High"),Data!AT232,Data!BM232)</f>
        <v>0.04</v>
      </c>
      <c r="AB272" s="3">
        <f>IF(OR(Calculator!$D$8="Off",Calculator!$D$8="High"),Data!AU232,Data!BN232)</f>
        <v>4.2000000000000003E-2</v>
      </c>
      <c r="AC272" s="79">
        <f>IF(OR(Calculator!$D$8="Off",Calculator!$D$8="High"),Data!AV232,Data!BO232)</f>
        <v>4.2000000000000003E-2</v>
      </c>
      <c r="AD272" s="73">
        <f>IF(OR(Calculator!$D$8="Off",Calculator!$D$8="High"),Data!AW232,Data!BP232)</f>
        <v>0.04</v>
      </c>
      <c r="AE272" s="3">
        <f>IF(OR(Calculator!$D$8="Off",Calculator!$D$8="High"),Data!AX232,Data!BQ232)</f>
        <v>4.2000000000000003E-2</v>
      </c>
      <c r="AF272" s="79">
        <f>IF(OR(Calculator!$D$8="Off",Calculator!$D$8="High"),Data!AY232,Data!BR232)</f>
        <v>4.2000000000000003E-2</v>
      </c>
      <c r="AH272" s="19"/>
      <c r="AI272" s="22"/>
      <c r="AJ272" s="18"/>
    </row>
    <row r="273" spans="1:36" x14ac:dyDescent="0.35">
      <c r="A273" s="126">
        <v>6</v>
      </c>
      <c r="B273" s="74" t="s">
        <v>184</v>
      </c>
      <c r="C273" s="23" t="s">
        <v>184</v>
      </c>
      <c r="D273" s="23" t="s">
        <v>184</v>
      </c>
      <c r="E273" s="23" t="s">
        <v>184</v>
      </c>
      <c r="F273" s="23" t="s">
        <v>184</v>
      </c>
      <c r="G273" s="23" t="s">
        <v>184</v>
      </c>
      <c r="H273" s="158" t="s">
        <v>184</v>
      </c>
      <c r="I273" s="73">
        <f>IF(OR(Calculator!$D$8="Off",Calculator!$D$8="High"),Data!AI233,Data!BB233)</f>
        <v>3.5999999999999997E-2</v>
      </c>
      <c r="J273" s="3">
        <f>IF(OR(Calculator!$D$8="Off",Calculator!$D$8="High"),Data!AJ233,Data!BC233)</f>
        <v>3.5999999999999997E-2</v>
      </c>
      <c r="K273" s="3">
        <f>IF(OR(Calculator!$D$8="Off",Calculator!$D$8="High"),Data!AK233,Data!BD233)</f>
        <v>4.1000000000000002E-2</v>
      </c>
      <c r="L273" s="3">
        <f>IF(OR(Calculator!$D$8="Off",Calculator!$D$8="High"),Data!AL233,Data!BE233)</f>
        <v>0.04</v>
      </c>
      <c r="M273" s="3">
        <f>IF(OR(Calculator!$D$8="Off",Calculator!$D$8="High"),Data!AM233,Data!BF233)</f>
        <v>0.04</v>
      </c>
      <c r="N273" s="3">
        <f>IF(OR(Calculator!$D$8="Off",Calculator!$D$8="High"),Data!AN233,Data!BG233)</f>
        <v>4.2000000000000003E-2</v>
      </c>
      <c r="O273" s="79">
        <f>IF(OR(Calculator!$D$8="Off",Calculator!$D$8="High"),Data!AO233,Data!BH233)</f>
        <v>4.2000000000000003E-2</v>
      </c>
      <c r="P273" s="74" t="s">
        <v>184</v>
      </c>
      <c r="Q273" s="23" t="s">
        <v>184</v>
      </c>
      <c r="R273" s="23" t="s">
        <v>184</v>
      </c>
      <c r="S273" s="23" t="s">
        <v>184</v>
      </c>
      <c r="T273" s="23" t="s">
        <v>184</v>
      </c>
      <c r="U273" s="23" t="s">
        <v>184</v>
      </c>
      <c r="V273" s="158" t="s">
        <v>184</v>
      </c>
      <c r="W273" s="73">
        <f>IF(OR(Calculator!$D$8="Off",Calculator!$D$8="High"),Data!AP233,Data!BI233)</f>
        <v>3.5999999999999997E-2</v>
      </c>
      <c r="X273" s="3">
        <f>IF(OR(Calculator!$D$8="Off",Calculator!$D$8="High"),Data!AQ233,Data!BJ233)</f>
        <v>3.5999999999999997E-2</v>
      </c>
      <c r="Y273" s="3">
        <f>IF(OR(Calculator!$D$8="Off",Calculator!$D$8="High"),Data!AR233,Data!BK233)</f>
        <v>4.1000000000000002E-2</v>
      </c>
      <c r="Z273" s="3">
        <f>IF(OR(Calculator!$D$8="Off",Calculator!$D$8="High"),Data!AS233,Data!BL233)</f>
        <v>0.04</v>
      </c>
      <c r="AA273" s="3">
        <f>IF(OR(Calculator!$D$8="Off",Calculator!$D$8="High"),Data!AT233,Data!BM233)</f>
        <v>0.04</v>
      </c>
      <c r="AB273" s="3">
        <f>IF(OR(Calculator!$D$8="Off",Calculator!$D$8="High"),Data!AU233,Data!BN233)</f>
        <v>4.2000000000000003E-2</v>
      </c>
      <c r="AC273" s="79">
        <f>IF(OR(Calculator!$D$8="Off",Calculator!$D$8="High"),Data!AV233,Data!BO233)</f>
        <v>4.2000000000000003E-2</v>
      </c>
      <c r="AD273" s="73">
        <f>IF(OR(Calculator!$D$8="Off",Calculator!$D$8="High"),Data!AW233,Data!BP233)</f>
        <v>0.04</v>
      </c>
      <c r="AE273" s="3">
        <f>IF(OR(Calculator!$D$8="Off",Calculator!$D$8="High"),Data!AX233,Data!BQ233)</f>
        <v>4.2000000000000003E-2</v>
      </c>
      <c r="AF273" s="79">
        <f>IF(OR(Calculator!$D$8="Off",Calculator!$D$8="High"),Data!AY233,Data!BR233)</f>
        <v>4.2000000000000003E-2</v>
      </c>
      <c r="AH273" s="19" t="s">
        <v>149</v>
      </c>
      <c r="AI273" s="22"/>
      <c r="AJ273" s="140" t="e">
        <f>IF(Calculator!$D$11="U2065XA", Data!AJ266,Data!J211)</f>
        <v>#N/A</v>
      </c>
    </row>
    <row r="274" spans="1:36" x14ac:dyDescent="0.35">
      <c r="A274" s="126">
        <v>6.0010000000000003</v>
      </c>
      <c r="B274" s="74" t="s">
        <v>184</v>
      </c>
      <c r="C274" s="23" t="s">
        <v>184</v>
      </c>
      <c r="D274" s="23" t="s">
        <v>184</v>
      </c>
      <c r="E274" s="23" t="s">
        <v>184</v>
      </c>
      <c r="F274" s="23" t="s">
        <v>184</v>
      </c>
      <c r="G274" s="23" t="s">
        <v>184</v>
      </c>
      <c r="H274" s="158" t="s">
        <v>184</v>
      </c>
      <c r="I274" s="73"/>
      <c r="J274" s="3">
        <f>IF(OR(Calculator!$D$8="Off",Calculator!$D$8="High"),Data!AJ234,Data!BC234)</f>
        <v>3.5999999999999997E-2</v>
      </c>
      <c r="K274" s="3">
        <f>IF(OR(Calculator!$D$8="Off",Calculator!$D$8="High"),Data!AK234,Data!BD234)</f>
        <v>4.1000000000000002E-2</v>
      </c>
      <c r="L274" s="3">
        <f>IF(OR(Calculator!$D$8="Off",Calculator!$D$8="High"),Data!AL234,Data!BE234)</f>
        <v>4.1000000000000002E-2</v>
      </c>
      <c r="M274" s="3">
        <f>IF(OR(Calculator!$D$8="Off",Calculator!$D$8="High"),Data!AM234,Data!BF234)</f>
        <v>4.1000000000000002E-2</v>
      </c>
      <c r="N274" s="3">
        <f>IF(OR(Calculator!$D$8="Off",Calculator!$D$8="High"),Data!AN234,Data!BG234)</f>
        <v>4.2999999999999997E-2</v>
      </c>
      <c r="O274" s="79">
        <f>IF(OR(Calculator!$D$8="Off",Calculator!$D$8="High"),Data!AO234,Data!BH234)</f>
        <v>4.2999999999999997E-2</v>
      </c>
      <c r="P274" s="74" t="s">
        <v>184</v>
      </c>
      <c r="Q274" s="23" t="s">
        <v>184</v>
      </c>
      <c r="R274" s="23" t="s">
        <v>184</v>
      </c>
      <c r="S274" s="23" t="s">
        <v>184</v>
      </c>
      <c r="T274" s="23" t="s">
        <v>184</v>
      </c>
      <c r="U274" s="23" t="s">
        <v>184</v>
      </c>
      <c r="V274" s="158" t="s">
        <v>184</v>
      </c>
      <c r="W274" s="73"/>
      <c r="X274" s="3">
        <f>IF(OR(Calculator!$D$8="Off",Calculator!$D$8="High"),Data!AQ234,Data!BJ234)</f>
        <v>3.5999999999999997E-2</v>
      </c>
      <c r="Y274" s="3">
        <f>IF(OR(Calculator!$D$8="Off",Calculator!$D$8="High"),Data!AR234,Data!BK234)</f>
        <v>4.1000000000000002E-2</v>
      </c>
      <c r="Z274" s="3">
        <f>IF(OR(Calculator!$D$8="Off",Calculator!$D$8="High"),Data!AS234,Data!BL234)</f>
        <v>4.1000000000000002E-2</v>
      </c>
      <c r="AA274" s="3">
        <f>IF(OR(Calculator!$D$8="Off",Calculator!$D$8="High"),Data!AT234,Data!BM234)</f>
        <v>4.1000000000000002E-2</v>
      </c>
      <c r="AB274" s="3">
        <f>IF(OR(Calculator!$D$8="Off",Calculator!$D$8="High"),Data!AU234,Data!BN234)</f>
        <v>4.2999999999999997E-2</v>
      </c>
      <c r="AC274" s="79">
        <f>IF(OR(Calculator!$D$8="Off",Calculator!$D$8="High"),Data!AV234,Data!BO234)</f>
        <v>4.2999999999999997E-2</v>
      </c>
      <c r="AD274" s="73">
        <f>IF(OR(Calculator!$D$8="Off",Calculator!$D$8="High"),Data!AW234,Data!BP234)</f>
        <v>4.2000000000000003E-2</v>
      </c>
      <c r="AE274" s="3">
        <f>IF(OR(Calculator!$D$8="Off",Calculator!$D$8="High"),Data!AX234,Data!BQ234)</f>
        <v>4.2999999999999997E-2</v>
      </c>
      <c r="AF274" s="79">
        <f>IF(OR(Calculator!$D$8="Off",Calculator!$D$8="High"),Data!AY234,Data!BR234)</f>
        <v>4.2999999999999997E-2</v>
      </c>
      <c r="AH274" s="19"/>
      <c r="AI274" s="22"/>
      <c r="AJ274" s="140"/>
    </row>
    <row r="275" spans="1:36" x14ac:dyDescent="0.35">
      <c r="A275" s="126">
        <v>8</v>
      </c>
      <c r="B275" s="74" t="s">
        <v>184</v>
      </c>
      <c r="C275" s="23" t="s">
        <v>184</v>
      </c>
      <c r="D275" s="23" t="s">
        <v>184</v>
      </c>
      <c r="E275" s="23" t="s">
        <v>184</v>
      </c>
      <c r="F275" s="23" t="s">
        <v>184</v>
      </c>
      <c r="G275" s="23" t="s">
        <v>184</v>
      </c>
      <c r="H275" s="158" t="s">
        <v>184</v>
      </c>
      <c r="I275" s="73"/>
      <c r="J275" s="3">
        <f>IF(OR(Calculator!$D$8="Off",Calculator!$D$8="High"),Data!AJ235,Data!BC235)</f>
        <v>3.5999999999999997E-2</v>
      </c>
      <c r="K275" s="3">
        <f>IF(OR(Calculator!$D$8="Off",Calculator!$D$8="High"),Data!AK235,Data!BD235)</f>
        <v>4.1000000000000002E-2</v>
      </c>
      <c r="L275" s="3">
        <f>IF(OR(Calculator!$D$8="Off",Calculator!$D$8="High"),Data!AL235,Data!BE235)</f>
        <v>4.1000000000000002E-2</v>
      </c>
      <c r="M275" s="3">
        <f>IF(OR(Calculator!$D$8="Off",Calculator!$D$8="High"),Data!AM235,Data!BF235)</f>
        <v>4.1000000000000002E-2</v>
      </c>
      <c r="N275" s="3">
        <f>IF(OR(Calculator!$D$8="Off",Calculator!$D$8="High"),Data!AN235,Data!BG235)</f>
        <v>4.2999999999999997E-2</v>
      </c>
      <c r="O275" s="79">
        <f>IF(OR(Calculator!$D$8="Off",Calculator!$D$8="High"),Data!AO235,Data!BH235)</f>
        <v>4.2999999999999997E-2</v>
      </c>
      <c r="P275" s="74" t="s">
        <v>184</v>
      </c>
      <c r="Q275" s="23" t="s">
        <v>184</v>
      </c>
      <c r="R275" s="23" t="s">
        <v>184</v>
      </c>
      <c r="S275" s="23" t="s">
        <v>184</v>
      </c>
      <c r="T275" s="23" t="s">
        <v>184</v>
      </c>
      <c r="U275" s="23" t="s">
        <v>184</v>
      </c>
      <c r="V275" s="158" t="s">
        <v>184</v>
      </c>
      <c r="W275" s="73"/>
      <c r="X275" s="3">
        <f>IF(OR(Calculator!$D$8="Off",Calculator!$D$8="High"),Data!AQ235,Data!BJ235)</f>
        <v>3.5999999999999997E-2</v>
      </c>
      <c r="Y275" s="3">
        <f>IF(OR(Calculator!$D$8="Off",Calculator!$D$8="High"),Data!AR235,Data!BK235)</f>
        <v>4.1000000000000002E-2</v>
      </c>
      <c r="Z275" s="3">
        <f>IF(OR(Calculator!$D$8="Off",Calculator!$D$8="High"),Data!AS235,Data!BL235)</f>
        <v>4.1000000000000002E-2</v>
      </c>
      <c r="AA275" s="3">
        <f>IF(OR(Calculator!$D$8="Off",Calculator!$D$8="High"),Data!AT235,Data!BM235)</f>
        <v>4.1000000000000002E-2</v>
      </c>
      <c r="AB275" s="3">
        <f>IF(OR(Calculator!$D$8="Off",Calculator!$D$8="High"),Data!AU235,Data!BN235)</f>
        <v>4.2999999999999997E-2</v>
      </c>
      <c r="AC275" s="79">
        <f>IF(OR(Calculator!$D$8="Off",Calculator!$D$8="High"),Data!AV235,Data!BO235)</f>
        <v>4.2999999999999997E-2</v>
      </c>
      <c r="AD275" s="73">
        <f>IF(OR(Calculator!$D$8="Off",Calculator!$D$8="High"),Data!AW235,Data!BP235)</f>
        <v>4.2000000000000003E-2</v>
      </c>
      <c r="AE275" s="3">
        <f>IF(OR(Calculator!$D$8="Off",Calculator!$D$8="High"),Data!AX235,Data!BQ235)</f>
        <v>4.2999999999999997E-2</v>
      </c>
      <c r="AF275" s="79">
        <f>IF(OR(Calculator!$D$8="Off",Calculator!$D$8="High"),Data!AY235,Data!BR235)</f>
        <v>4.2999999999999997E-2</v>
      </c>
    </row>
    <row r="276" spans="1:36" x14ac:dyDescent="0.35">
      <c r="A276" s="126">
        <v>8.0009999999999994</v>
      </c>
      <c r="B276" s="74" t="s">
        <v>184</v>
      </c>
      <c r="C276" s="23" t="s">
        <v>184</v>
      </c>
      <c r="D276" s="23" t="s">
        <v>184</v>
      </c>
      <c r="E276" s="23" t="s">
        <v>184</v>
      </c>
      <c r="F276" s="23" t="s">
        <v>184</v>
      </c>
      <c r="G276" s="23" t="s">
        <v>184</v>
      </c>
      <c r="H276" s="158" t="s">
        <v>184</v>
      </c>
      <c r="I276" s="73"/>
      <c r="J276" s="3">
        <f>IF(OR(Calculator!$D$8="Off",Calculator!$D$8="High"),Data!AJ236,Data!BC236)</f>
        <v>3.5999999999999997E-2</v>
      </c>
      <c r="K276" s="3">
        <f>IF(OR(Calculator!$D$8="Off",Calculator!$D$8="High"),Data!AK236,Data!BD236)</f>
        <v>4.1000000000000002E-2</v>
      </c>
      <c r="L276" s="3">
        <f>IF(OR(Calculator!$D$8="Off",Calculator!$D$8="High"),Data!AL236,Data!BE236)</f>
        <v>4.1000000000000002E-2</v>
      </c>
      <c r="M276" s="3">
        <f>IF(OR(Calculator!$D$8="Off",Calculator!$D$8="High"),Data!AM236,Data!BF236)</f>
        <v>4.1000000000000002E-2</v>
      </c>
      <c r="N276" s="3">
        <f>IF(OR(Calculator!$D$8="Off",Calculator!$D$8="High"),Data!AN236,Data!BG236)</f>
        <v>4.2999999999999997E-2</v>
      </c>
      <c r="O276" s="79">
        <f>IF(OR(Calculator!$D$8="Off",Calculator!$D$8="High"),Data!AO236,Data!BH236)</f>
        <v>4.2999999999999997E-2</v>
      </c>
      <c r="P276" s="74" t="s">
        <v>184</v>
      </c>
      <c r="Q276" s="23" t="s">
        <v>184</v>
      </c>
      <c r="R276" s="23" t="s">
        <v>184</v>
      </c>
      <c r="S276" s="23" t="s">
        <v>184</v>
      </c>
      <c r="T276" s="23" t="s">
        <v>184</v>
      </c>
      <c r="U276" s="23" t="s">
        <v>184</v>
      </c>
      <c r="V276" s="158" t="s">
        <v>184</v>
      </c>
      <c r="W276" s="73"/>
      <c r="X276" s="3">
        <f>IF(OR(Calculator!$D$8="Off",Calculator!$D$8="High"),Data!AQ236,Data!BJ236)</f>
        <v>3.5999999999999997E-2</v>
      </c>
      <c r="Y276" s="3">
        <f>IF(OR(Calculator!$D$8="Off",Calculator!$D$8="High"),Data!AR236,Data!BK236)</f>
        <v>4.1000000000000002E-2</v>
      </c>
      <c r="Z276" s="3">
        <f>IF(OR(Calculator!$D$8="Off",Calculator!$D$8="High"),Data!AS236,Data!BL236)</f>
        <v>4.1000000000000002E-2</v>
      </c>
      <c r="AA276" s="3">
        <f>IF(OR(Calculator!$D$8="Off",Calculator!$D$8="High"),Data!AT236,Data!BM236)</f>
        <v>4.1000000000000002E-2</v>
      </c>
      <c r="AB276" s="3">
        <f>IF(OR(Calculator!$D$8="Off",Calculator!$D$8="High"),Data!AU236,Data!BN236)</f>
        <v>4.2999999999999997E-2</v>
      </c>
      <c r="AC276" s="79">
        <f>IF(OR(Calculator!$D$8="Off",Calculator!$D$8="High"),Data!AV236,Data!BO236)</f>
        <v>4.2999999999999997E-2</v>
      </c>
      <c r="AD276" s="73">
        <f>IF(OR(Calculator!$D$8="Off",Calculator!$D$8="High"),Data!AW236,Data!BP236)</f>
        <v>4.2000000000000003E-2</v>
      </c>
      <c r="AE276" s="3">
        <f>IF(OR(Calculator!$D$8="Off",Calculator!$D$8="High"),Data!AX236,Data!BQ236)</f>
        <v>4.2999999999999997E-2</v>
      </c>
      <c r="AF276" s="79">
        <f>IF(OR(Calculator!$D$8="Off",Calculator!$D$8="High"),Data!AY236,Data!BR236)</f>
        <v>4.2999999999999997E-2</v>
      </c>
    </row>
    <row r="277" spans="1:36" x14ac:dyDescent="0.35">
      <c r="A277" s="127">
        <v>10</v>
      </c>
      <c r="B277" s="74" t="s">
        <v>184</v>
      </c>
      <c r="C277" s="23" t="s">
        <v>184</v>
      </c>
      <c r="D277" s="23" t="s">
        <v>184</v>
      </c>
      <c r="E277" s="23" t="s">
        <v>184</v>
      </c>
      <c r="F277" s="23" t="s">
        <v>184</v>
      </c>
      <c r="G277" s="23" t="s">
        <v>184</v>
      </c>
      <c r="H277" s="158" t="s">
        <v>184</v>
      </c>
      <c r="I277" s="73"/>
      <c r="J277" s="3">
        <f>IF(OR(Calculator!$D$8="Off",Calculator!$D$8="High"),Data!AJ237,Data!BC237)</f>
        <v>3.5999999999999997E-2</v>
      </c>
      <c r="K277" s="3">
        <f>IF(OR(Calculator!$D$8="Off",Calculator!$D$8="High"),Data!AK237,Data!BD237)</f>
        <v>4.1000000000000002E-2</v>
      </c>
      <c r="L277" s="3">
        <f>IF(OR(Calculator!$D$8="Off",Calculator!$D$8="High"),Data!AL237,Data!BE237)</f>
        <v>4.1000000000000002E-2</v>
      </c>
      <c r="M277" s="3">
        <f>IF(OR(Calculator!$D$8="Off",Calculator!$D$8="High"),Data!AM237,Data!BF237)</f>
        <v>4.1000000000000002E-2</v>
      </c>
      <c r="N277" s="3">
        <f>IF(OR(Calculator!$D$8="Off",Calculator!$D$8="High"),Data!AN237,Data!BG237)</f>
        <v>4.2999999999999997E-2</v>
      </c>
      <c r="O277" s="79">
        <f>IF(OR(Calculator!$D$8="Off",Calculator!$D$8="High"),Data!AO237,Data!BH237)</f>
        <v>4.2999999999999997E-2</v>
      </c>
      <c r="P277" s="74" t="s">
        <v>184</v>
      </c>
      <c r="Q277" s="23" t="s">
        <v>184</v>
      </c>
      <c r="R277" s="23" t="s">
        <v>184</v>
      </c>
      <c r="S277" s="23" t="s">
        <v>184</v>
      </c>
      <c r="T277" s="23" t="s">
        <v>184</v>
      </c>
      <c r="U277" s="23" t="s">
        <v>184</v>
      </c>
      <c r="V277" s="158" t="s">
        <v>184</v>
      </c>
      <c r="W277" s="73"/>
      <c r="X277" s="3">
        <f>IF(OR(Calculator!$D$8="Off",Calculator!$D$8="High"),Data!AQ237,Data!BJ237)</f>
        <v>3.5999999999999997E-2</v>
      </c>
      <c r="Y277" s="3">
        <f>IF(OR(Calculator!$D$8="Off",Calculator!$D$8="High"),Data!AR237,Data!BK237)</f>
        <v>4.1000000000000002E-2</v>
      </c>
      <c r="Z277" s="3">
        <f>IF(OR(Calculator!$D$8="Off",Calculator!$D$8="High"),Data!AS237,Data!BL237)</f>
        <v>4.1000000000000002E-2</v>
      </c>
      <c r="AA277" s="3">
        <f>IF(OR(Calculator!$D$8="Off",Calculator!$D$8="High"),Data!AT237,Data!BM237)</f>
        <v>4.1000000000000002E-2</v>
      </c>
      <c r="AB277" s="3">
        <f>IF(OR(Calculator!$D$8="Off",Calculator!$D$8="High"),Data!AU237,Data!BN237)</f>
        <v>4.2999999999999997E-2</v>
      </c>
      <c r="AC277" s="79">
        <f>IF(OR(Calculator!$D$8="Off",Calculator!$D$8="High"),Data!AV237,Data!BO237)</f>
        <v>4.2999999999999997E-2</v>
      </c>
      <c r="AD277" s="73">
        <f>IF(OR(Calculator!$D$8="Off",Calculator!$D$8="High"),Data!AW237,Data!BP237)</f>
        <v>4.2000000000000003E-2</v>
      </c>
      <c r="AE277" s="3">
        <f>IF(OR(Calculator!$D$8="Off",Calculator!$D$8="High"),Data!AX237,Data!BQ237)</f>
        <v>4.2999999999999997E-2</v>
      </c>
      <c r="AF277" s="79">
        <f>IF(OR(Calculator!$D$8="Off",Calculator!$D$8="High"),Data!AY237,Data!BR237)</f>
        <v>4.2999999999999997E-2</v>
      </c>
    </row>
    <row r="278" spans="1:36" x14ac:dyDescent="0.35">
      <c r="A278" s="127">
        <v>10.000999999999999</v>
      </c>
      <c r="B278" s="74" t="s">
        <v>184</v>
      </c>
      <c r="C278" s="23" t="s">
        <v>184</v>
      </c>
      <c r="D278" s="23" t="s">
        <v>184</v>
      </c>
      <c r="E278" s="23" t="s">
        <v>184</v>
      </c>
      <c r="F278" s="23" t="s">
        <v>184</v>
      </c>
      <c r="G278" s="23" t="s">
        <v>184</v>
      </c>
      <c r="H278" s="158" t="s">
        <v>184</v>
      </c>
      <c r="I278" s="73"/>
      <c r="J278" s="3">
        <f>IF(OR(Calculator!$D$8="Off",Calculator!$D$8="High"),Data!AJ238,Data!BC238)</f>
        <v>3.7999999999999999E-2</v>
      </c>
      <c r="K278" s="3">
        <f>IF(OR(Calculator!$D$8="Off",Calculator!$D$8="High"),Data!AK238,Data!BD238)</f>
        <v>4.2999999999999997E-2</v>
      </c>
      <c r="L278" s="3">
        <f>IF(OR(Calculator!$D$8="Off",Calculator!$D$8="High"),Data!AL238,Data!BE238)</f>
        <v>4.1000000000000002E-2</v>
      </c>
      <c r="M278" s="3">
        <f>IF(OR(Calculator!$D$8="Off",Calculator!$D$8="High"),Data!AM238,Data!BF238)</f>
        <v>4.1000000000000002E-2</v>
      </c>
      <c r="N278" s="3">
        <f>IF(OR(Calculator!$D$8="Off",Calculator!$D$8="High"),Data!AN238,Data!BG238)</f>
        <v>4.2999999999999997E-2</v>
      </c>
      <c r="O278" s="79">
        <f>IF(OR(Calculator!$D$8="Off",Calculator!$D$8="High"),Data!AO238,Data!BH238)</f>
        <v>4.2999999999999997E-2</v>
      </c>
      <c r="P278" s="74" t="s">
        <v>184</v>
      </c>
      <c r="Q278" s="23" t="s">
        <v>184</v>
      </c>
      <c r="R278" s="23" t="s">
        <v>184</v>
      </c>
      <c r="S278" s="23" t="s">
        <v>184</v>
      </c>
      <c r="T278" s="23" t="s">
        <v>184</v>
      </c>
      <c r="U278" s="23" t="s">
        <v>184</v>
      </c>
      <c r="V278" s="158" t="s">
        <v>184</v>
      </c>
      <c r="W278" s="73"/>
      <c r="X278" s="3">
        <f>IF(OR(Calculator!$D$8="Off",Calculator!$D$8="High"),Data!AQ238,Data!BJ238)</f>
        <v>3.7999999999999999E-2</v>
      </c>
      <c r="Y278" s="3">
        <f>IF(OR(Calculator!$D$8="Off",Calculator!$D$8="High"),Data!AR238,Data!BK238)</f>
        <v>4.2999999999999997E-2</v>
      </c>
      <c r="Z278" s="3">
        <f>IF(OR(Calculator!$D$8="Off",Calculator!$D$8="High"),Data!AS238,Data!BL238)</f>
        <v>4.1000000000000002E-2</v>
      </c>
      <c r="AA278" s="3">
        <f>IF(OR(Calculator!$D$8="Off",Calculator!$D$8="High"),Data!AT238,Data!BM238)</f>
        <v>4.1000000000000002E-2</v>
      </c>
      <c r="AB278" s="3">
        <f>IF(OR(Calculator!$D$8="Off",Calculator!$D$8="High"),Data!AU238,Data!BN238)</f>
        <v>4.2999999999999997E-2</v>
      </c>
      <c r="AC278" s="79">
        <f>IF(OR(Calculator!$D$8="Off",Calculator!$D$8="High"),Data!AV238,Data!BO238)</f>
        <v>4.2999999999999997E-2</v>
      </c>
      <c r="AD278" s="73">
        <f>IF(OR(Calculator!$D$8="Off",Calculator!$D$8="High"),Data!AW238,Data!BP238)</f>
        <v>4.2000000000000003E-2</v>
      </c>
      <c r="AE278" s="3">
        <f>IF(OR(Calculator!$D$8="Off",Calculator!$D$8="High"),Data!AX238,Data!BQ238)</f>
        <v>4.2999999999999997E-2</v>
      </c>
      <c r="AF278" s="79">
        <f>IF(OR(Calculator!$D$8="Off",Calculator!$D$8="High"),Data!AY238,Data!BR238)</f>
        <v>4.2999999999999997E-2</v>
      </c>
    </row>
    <row r="279" spans="1:36" x14ac:dyDescent="0.35">
      <c r="A279" s="126">
        <v>12</v>
      </c>
      <c r="B279" s="74" t="s">
        <v>184</v>
      </c>
      <c r="C279" s="23" t="s">
        <v>184</v>
      </c>
      <c r="D279" s="23" t="s">
        <v>184</v>
      </c>
      <c r="E279" s="23" t="s">
        <v>184</v>
      </c>
      <c r="F279" s="23" t="s">
        <v>184</v>
      </c>
      <c r="G279" s="23" t="s">
        <v>184</v>
      </c>
      <c r="H279" s="158" t="s">
        <v>184</v>
      </c>
      <c r="I279" s="73"/>
      <c r="J279" s="3">
        <f>IF(OR(Calculator!$D$8="Off",Calculator!$D$8="High"),Data!AJ239,Data!BC239)</f>
        <v>3.7999999999999999E-2</v>
      </c>
      <c r="K279" s="3">
        <f>IF(OR(Calculator!$D$8="Off",Calculator!$D$8="High"),Data!AK239,Data!BD239)</f>
        <v>4.2999999999999997E-2</v>
      </c>
      <c r="L279" s="3">
        <f>IF(OR(Calculator!$D$8="Off",Calculator!$D$8="High"),Data!AL239,Data!BE239)</f>
        <v>4.1000000000000002E-2</v>
      </c>
      <c r="M279" s="3">
        <f>IF(OR(Calculator!$D$8="Off",Calculator!$D$8="High"),Data!AM239,Data!BF239)</f>
        <v>4.1000000000000002E-2</v>
      </c>
      <c r="N279" s="3">
        <f>IF(OR(Calculator!$D$8="Off",Calculator!$D$8="High"),Data!AN239,Data!BG239)</f>
        <v>4.2999999999999997E-2</v>
      </c>
      <c r="O279" s="79">
        <f>IF(OR(Calculator!$D$8="Off",Calculator!$D$8="High"),Data!AO239,Data!BH239)</f>
        <v>4.2999999999999997E-2</v>
      </c>
      <c r="P279" s="74" t="s">
        <v>184</v>
      </c>
      <c r="Q279" s="23" t="s">
        <v>184</v>
      </c>
      <c r="R279" s="23" t="s">
        <v>184</v>
      </c>
      <c r="S279" s="23" t="s">
        <v>184</v>
      </c>
      <c r="T279" s="23" t="s">
        <v>184</v>
      </c>
      <c r="U279" s="23" t="s">
        <v>184</v>
      </c>
      <c r="V279" s="158" t="s">
        <v>184</v>
      </c>
      <c r="W279" s="73"/>
      <c r="X279" s="3">
        <f>IF(OR(Calculator!$D$8="Off",Calculator!$D$8="High"),Data!AQ239,Data!BJ239)</f>
        <v>3.7999999999999999E-2</v>
      </c>
      <c r="Y279" s="3">
        <f>IF(OR(Calculator!$D$8="Off",Calculator!$D$8="High"),Data!AR239,Data!BK239)</f>
        <v>4.2999999999999997E-2</v>
      </c>
      <c r="Z279" s="3">
        <f>IF(OR(Calculator!$D$8="Off",Calculator!$D$8="High"),Data!AS239,Data!BL239)</f>
        <v>4.1000000000000002E-2</v>
      </c>
      <c r="AA279" s="3">
        <f>IF(OR(Calculator!$D$8="Off",Calculator!$D$8="High"),Data!AT239,Data!BM239)</f>
        <v>4.1000000000000002E-2</v>
      </c>
      <c r="AB279" s="3">
        <f>IF(OR(Calculator!$D$8="Off",Calculator!$D$8="High"),Data!AU239,Data!BN239)</f>
        <v>4.2999999999999997E-2</v>
      </c>
      <c r="AC279" s="79">
        <f>IF(OR(Calculator!$D$8="Off",Calculator!$D$8="High"),Data!AV239,Data!BO239)</f>
        <v>4.2999999999999997E-2</v>
      </c>
      <c r="AD279" s="73">
        <f>IF(OR(Calculator!$D$8="Off",Calculator!$D$8="High"),Data!AW239,Data!BP239)</f>
        <v>4.2000000000000003E-2</v>
      </c>
      <c r="AE279" s="3">
        <f>IF(OR(Calculator!$D$8="Off",Calculator!$D$8="High"),Data!AX239,Data!BQ239)</f>
        <v>4.2999999999999997E-2</v>
      </c>
      <c r="AF279" s="79">
        <f>IF(OR(Calculator!$D$8="Off",Calculator!$D$8="High"),Data!AY239,Data!BR239)</f>
        <v>4.2999999999999997E-2</v>
      </c>
    </row>
    <row r="280" spans="1:36" x14ac:dyDescent="0.35">
      <c r="A280" s="126">
        <v>12.000999999999999</v>
      </c>
      <c r="B280" s="74" t="s">
        <v>184</v>
      </c>
      <c r="C280" s="23" t="s">
        <v>184</v>
      </c>
      <c r="D280" s="23" t="s">
        <v>184</v>
      </c>
      <c r="E280" s="23" t="s">
        <v>184</v>
      </c>
      <c r="F280" s="23" t="s">
        <v>184</v>
      </c>
      <c r="G280" s="23" t="s">
        <v>184</v>
      </c>
      <c r="H280" s="158" t="s">
        <v>184</v>
      </c>
      <c r="I280" s="73"/>
      <c r="J280" s="3">
        <f>IF(OR(Calculator!$D$8="Off",Calculator!$D$8="High"),Data!AJ240,Data!BC240)</f>
        <v>3.7999999999999999E-2</v>
      </c>
      <c r="K280" s="3">
        <f>IF(OR(Calculator!$D$8="Off",Calculator!$D$8="High"),Data!AK240,Data!BD240)</f>
        <v>4.2999999999999997E-2</v>
      </c>
      <c r="L280" s="3">
        <f>IF(OR(Calculator!$D$8="Off",Calculator!$D$8="High"),Data!AL240,Data!BE240)</f>
        <v>4.2000000000000003E-2</v>
      </c>
      <c r="M280" s="3">
        <f>IF(OR(Calculator!$D$8="Off",Calculator!$D$8="High"),Data!AM240,Data!BF240)</f>
        <v>4.2000000000000003E-2</v>
      </c>
      <c r="N280" s="3">
        <f>IF(OR(Calculator!$D$8="Off",Calculator!$D$8="High"),Data!AN240,Data!BG240)</f>
        <v>4.5999999999999999E-2</v>
      </c>
      <c r="O280" s="79">
        <f>IF(OR(Calculator!$D$8="Off",Calculator!$D$8="High"),Data!AO240,Data!BH240)</f>
        <v>4.5999999999999999E-2</v>
      </c>
      <c r="P280" s="74" t="s">
        <v>184</v>
      </c>
      <c r="Q280" s="23" t="s">
        <v>184</v>
      </c>
      <c r="R280" s="23" t="s">
        <v>184</v>
      </c>
      <c r="S280" s="23" t="s">
        <v>184</v>
      </c>
      <c r="T280" s="23" t="s">
        <v>184</v>
      </c>
      <c r="U280" s="23" t="s">
        <v>184</v>
      </c>
      <c r="V280" s="158" t="s">
        <v>184</v>
      </c>
      <c r="W280" s="73"/>
      <c r="X280" s="3">
        <f>IF(OR(Calculator!$D$8="Off",Calculator!$D$8="High"),Data!AQ240,Data!BJ240)</f>
        <v>3.7999999999999999E-2</v>
      </c>
      <c r="Y280" s="3">
        <f>IF(OR(Calculator!$D$8="Off",Calculator!$D$8="High"),Data!AR240,Data!BK240)</f>
        <v>4.2999999999999997E-2</v>
      </c>
      <c r="Z280" s="3">
        <f>IF(OR(Calculator!$D$8="Off",Calculator!$D$8="High"),Data!AS240,Data!BL240)</f>
        <v>4.2000000000000003E-2</v>
      </c>
      <c r="AA280" s="3">
        <f>IF(OR(Calculator!$D$8="Off",Calculator!$D$8="High"),Data!AT240,Data!BM240)</f>
        <v>4.2000000000000003E-2</v>
      </c>
      <c r="AB280" s="3">
        <f>IF(OR(Calculator!$D$8="Off",Calculator!$D$8="High"),Data!AU240,Data!BN240)</f>
        <v>4.5999999999999999E-2</v>
      </c>
      <c r="AC280" s="79">
        <f>IF(OR(Calculator!$D$8="Off",Calculator!$D$8="High"),Data!AV240,Data!BO240)</f>
        <v>4.5999999999999999E-2</v>
      </c>
      <c r="AD280" s="73">
        <f>IF(OR(Calculator!$D$8="Off",Calculator!$D$8="High"),Data!AW240,Data!BP240)</f>
        <v>4.2000000000000003E-2</v>
      </c>
      <c r="AE280" s="3">
        <f>IF(OR(Calculator!$D$8="Off",Calculator!$D$8="High"),Data!AX240,Data!BQ240)</f>
        <v>4.5999999999999999E-2</v>
      </c>
      <c r="AF280" s="79">
        <f>IF(OR(Calculator!$D$8="Off",Calculator!$D$8="High"),Data!AY240,Data!BR240)</f>
        <v>4.5999999999999999E-2</v>
      </c>
    </row>
    <row r="281" spans="1:36" x14ac:dyDescent="0.35">
      <c r="A281" s="126">
        <v>16</v>
      </c>
      <c r="B281" s="74" t="s">
        <v>184</v>
      </c>
      <c r="C281" s="23" t="s">
        <v>184</v>
      </c>
      <c r="D281" s="23" t="s">
        <v>184</v>
      </c>
      <c r="E281" s="23" t="s">
        <v>184</v>
      </c>
      <c r="F281" s="23" t="s">
        <v>184</v>
      </c>
      <c r="G281" s="23" t="s">
        <v>184</v>
      </c>
      <c r="H281" s="158" t="s">
        <v>184</v>
      </c>
      <c r="I281" s="73"/>
      <c r="J281" s="3">
        <f>IF(OR(Calculator!$D$8="Off",Calculator!$D$8="High"),Data!AJ241,Data!BC241)</f>
        <v>3.7999999999999999E-2</v>
      </c>
      <c r="K281" s="3">
        <f>IF(OR(Calculator!$D$8="Off",Calculator!$D$8="High"),Data!AK241,Data!BD241)</f>
        <v>4.2999999999999997E-2</v>
      </c>
      <c r="L281" s="3">
        <f>IF(OR(Calculator!$D$8="Off",Calculator!$D$8="High"),Data!AL241,Data!BE241)</f>
        <v>4.2000000000000003E-2</v>
      </c>
      <c r="M281" s="3">
        <f>IF(OR(Calculator!$D$8="Off",Calculator!$D$8="High"),Data!AM241,Data!BF241)</f>
        <v>4.2000000000000003E-2</v>
      </c>
      <c r="N281" s="3">
        <f>IF(OR(Calculator!$D$8="Off",Calculator!$D$8="High"),Data!AN241,Data!BG241)</f>
        <v>4.5999999999999999E-2</v>
      </c>
      <c r="O281" s="79">
        <f>IF(OR(Calculator!$D$8="Off",Calculator!$D$8="High"),Data!AO241,Data!BH241)</f>
        <v>4.5999999999999999E-2</v>
      </c>
      <c r="P281" s="74" t="s">
        <v>184</v>
      </c>
      <c r="Q281" s="23" t="s">
        <v>184</v>
      </c>
      <c r="R281" s="23" t="s">
        <v>184</v>
      </c>
      <c r="S281" s="23" t="s">
        <v>184</v>
      </c>
      <c r="T281" s="23" t="s">
        <v>184</v>
      </c>
      <c r="U281" s="23" t="s">
        <v>184</v>
      </c>
      <c r="V281" s="158" t="s">
        <v>184</v>
      </c>
      <c r="W281" s="73"/>
      <c r="X281" s="3">
        <f>IF(OR(Calculator!$D$8="Off",Calculator!$D$8="High"),Data!AQ241,Data!BJ241)</f>
        <v>3.7999999999999999E-2</v>
      </c>
      <c r="Y281" s="3">
        <f>IF(OR(Calculator!$D$8="Off",Calculator!$D$8="High"),Data!AR241,Data!BK241)</f>
        <v>4.2999999999999997E-2</v>
      </c>
      <c r="Z281" s="3">
        <f>IF(OR(Calculator!$D$8="Off",Calculator!$D$8="High"),Data!AS241,Data!BL241)</f>
        <v>4.2000000000000003E-2</v>
      </c>
      <c r="AA281" s="3">
        <f>IF(OR(Calculator!$D$8="Off",Calculator!$D$8="High"),Data!AT241,Data!BM241)</f>
        <v>4.2000000000000003E-2</v>
      </c>
      <c r="AB281" s="3">
        <f>IF(OR(Calculator!$D$8="Off",Calculator!$D$8="High"),Data!AU241,Data!BN241)</f>
        <v>4.5999999999999999E-2</v>
      </c>
      <c r="AC281" s="79">
        <f>IF(OR(Calculator!$D$8="Off",Calculator!$D$8="High"),Data!AV241,Data!BO241)</f>
        <v>4.5999999999999999E-2</v>
      </c>
      <c r="AD281" s="73">
        <f>IF(OR(Calculator!$D$8="Off",Calculator!$D$8="High"),Data!AW241,Data!BP241)</f>
        <v>4.2000000000000003E-2</v>
      </c>
      <c r="AE281" s="3">
        <f>IF(OR(Calculator!$D$8="Off",Calculator!$D$8="High"),Data!AX241,Data!BQ241)</f>
        <v>4.5999999999999999E-2</v>
      </c>
      <c r="AF281" s="79">
        <f>IF(OR(Calculator!$D$8="Off",Calculator!$D$8="High"),Data!AY241,Data!BR241)</f>
        <v>4.5999999999999999E-2</v>
      </c>
    </row>
    <row r="282" spans="1:36" x14ac:dyDescent="0.35">
      <c r="A282" s="126">
        <v>16.001000000000001</v>
      </c>
      <c r="B282" s="74" t="s">
        <v>184</v>
      </c>
      <c r="C282" s="23" t="s">
        <v>184</v>
      </c>
      <c r="D282" s="23" t="s">
        <v>184</v>
      </c>
      <c r="E282" s="23" t="s">
        <v>184</v>
      </c>
      <c r="F282" s="23" t="s">
        <v>184</v>
      </c>
      <c r="G282" s="23" t="s">
        <v>184</v>
      </c>
      <c r="H282" s="158" t="s">
        <v>184</v>
      </c>
      <c r="I282" s="73"/>
      <c r="J282" s="3">
        <f>IF(OR(Calculator!$D$8="Off",Calculator!$D$8="High"),Data!AJ242,Data!BC242)</f>
        <v>3.7999999999999999E-2</v>
      </c>
      <c r="K282" s="3">
        <f>IF(OR(Calculator!$D$8="Off",Calculator!$D$8="High"),Data!AK242,Data!BD242)</f>
        <v>4.2999999999999997E-2</v>
      </c>
      <c r="L282" s="3">
        <f>IF(OR(Calculator!$D$8="Off",Calculator!$D$8="High"),Data!AL242,Data!BE242)</f>
        <v>4.5999999999999999E-2</v>
      </c>
      <c r="M282" s="3">
        <f>IF(OR(Calculator!$D$8="Off",Calculator!$D$8="High"),Data!AM242,Data!BF242)</f>
        <v>4.5999999999999999E-2</v>
      </c>
      <c r="N282" s="3">
        <f>IF(OR(Calculator!$D$8="Off",Calculator!$D$8="High"),Data!AN242,Data!BG242)</f>
        <v>4.8000000000000001E-2</v>
      </c>
      <c r="O282" s="79">
        <f>IF(OR(Calculator!$D$8="Off",Calculator!$D$8="High"),Data!AO242,Data!BH242)</f>
        <v>4.8000000000000001E-2</v>
      </c>
      <c r="P282" s="74" t="s">
        <v>184</v>
      </c>
      <c r="Q282" s="23" t="s">
        <v>184</v>
      </c>
      <c r="R282" s="23" t="s">
        <v>184</v>
      </c>
      <c r="S282" s="23" t="s">
        <v>184</v>
      </c>
      <c r="T282" s="23" t="s">
        <v>184</v>
      </c>
      <c r="U282" s="23" t="s">
        <v>184</v>
      </c>
      <c r="V282" s="158" t="s">
        <v>184</v>
      </c>
      <c r="W282" s="73"/>
      <c r="X282" s="3">
        <f>IF(OR(Calculator!$D$8="Off",Calculator!$D$8="High"),Data!AQ242,Data!BJ242)</f>
        <v>3.7999999999999999E-2</v>
      </c>
      <c r="Y282" s="3">
        <f>IF(OR(Calculator!$D$8="Off",Calculator!$D$8="High"),Data!AR242,Data!BK242)</f>
        <v>4.2999999999999997E-2</v>
      </c>
      <c r="Z282" s="3">
        <f>IF(OR(Calculator!$D$8="Off",Calculator!$D$8="High"),Data!AS242,Data!BL242)</f>
        <v>4.5999999999999999E-2</v>
      </c>
      <c r="AA282" s="3">
        <f>IF(OR(Calculator!$D$8="Off",Calculator!$D$8="High"),Data!AT242,Data!BM242)</f>
        <v>4.5999999999999999E-2</v>
      </c>
      <c r="AB282" s="3">
        <f>IF(OR(Calculator!$D$8="Off",Calculator!$D$8="High"),Data!AU242,Data!BN242)</f>
        <v>4.8000000000000001E-2</v>
      </c>
      <c r="AC282" s="79">
        <f>IF(OR(Calculator!$D$8="Off",Calculator!$D$8="High"),Data!AV242,Data!BO242)</f>
        <v>4.8000000000000001E-2</v>
      </c>
      <c r="AD282" s="73">
        <f>IF(OR(Calculator!$D$8="Off",Calculator!$D$8="High"),Data!AW242,Data!BP242)</f>
        <v>4.4999999999999998E-2</v>
      </c>
      <c r="AE282" s="3">
        <f>IF(OR(Calculator!$D$8="Off",Calculator!$D$8="High"),Data!AX242,Data!BQ242)</f>
        <v>4.8000000000000001E-2</v>
      </c>
      <c r="AF282" s="79">
        <f>IF(OR(Calculator!$D$8="Off",Calculator!$D$8="High"),Data!AY242,Data!BR242)</f>
        <v>4.8000000000000001E-2</v>
      </c>
    </row>
    <row r="283" spans="1:36" x14ac:dyDescent="0.35">
      <c r="A283" s="127">
        <v>18</v>
      </c>
      <c r="B283" s="74" t="s">
        <v>184</v>
      </c>
      <c r="C283" s="23" t="s">
        <v>184</v>
      </c>
      <c r="D283" s="23" t="s">
        <v>184</v>
      </c>
      <c r="E283" s="23" t="s">
        <v>184</v>
      </c>
      <c r="F283" s="23" t="s">
        <v>184</v>
      </c>
      <c r="G283" s="23" t="s">
        <v>184</v>
      </c>
      <c r="H283" s="158" t="s">
        <v>184</v>
      </c>
      <c r="I283" s="73"/>
      <c r="J283" s="3">
        <f>IF(OR(Calculator!$D$8="Off",Calculator!$D$8="High"),Data!AJ243,Data!BC243)</f>
        <v>3.7999999999999999E-2</v>
      </c>
      <c r="K283" s="3">
        <f>IF(OR(Calculator!$D$8="Off",Calculator!$D$8="High"),Data!AK243,Data!BD243)</f>
        <v>4.2999999999999997E-2</v>
      </c>
      <c r="L283" s="3">
        <f>IF(OR(Calculator!$D$8="Off",Calculator!$D$8="High"),Data!AL243,Data!BE243)</f>
        <v>4.5999999999999999E-2</v>
      </c>
      <c r="M283" s="3">
        <f>IF(OR(Calculator!$D$8="Off",Calculator!$D$8="High"),Data!AM243,Data!BF243)</f>
        <v>4.5999999999999999E-2</v>
      </c>
      <c r="N283" s="3">
        <f>IF(OR(Calculator!$D$8="Off",Calculator!$D$8="High"),Data!AN243,Data!BG243)</f>
        <v>4.8000000000000001E-2</v>
      </c>
      <c r="O283" s="79">
        <f>IF(OR(Calculator!$D$8="Off",Calculator!$D$8="High"),Data!AO243,Data!BH243)</f>
        <v>4.8000000000000001E-2</v>
      </c>
      <c r="P283" s="74" t="s">
        <v>184</v>
      </c>
      <c r="Q283" s="23" t="s">
        <v>184</v>
      </c>
      <c r="R283" s="23" t="s">
        <v>184</v>
      </c>
      <c r="S283" s="23" t="s">
        <v>184</v>
      </c>
      <c r="T283" s="23" t="s">
        <v>184</v>
      </c>
      <c r="U283" s="23" t="s">
        <v>184</v>
      </c>
      <c r="V283" s="158" t="s">
        <v>184</v>
      </c>
      <c r="W283" s="73"/>
      <c r="X283" s="3">
        <f>IF(OR(Calculator!$D$8="Off",Calculator!$D$8="High"),Data!AQ243,Data!BJ243)</f>
        <v>3.7999999999999999E-2</v>
      </c>
      <c r="Y283" s="3">
        <f>IF(OR(Calculator!$D$8="Off",Calculator!$D$8="High"),Data!AR243,Data!BK243)</f>
        <v>4.2999999999999997E-2</v>
      </c>
      <c r="Z283" s="3">
        <f>IF(OR(Calculator!$D$8="Off",Calculator!$D$8="High"),Data!AS243,Data!BL243)</f>
        <v>4.5999999999999999E-2</v>
      </c>
      <c r="AA283" s="3">
        <f>IF(OR(Calculator!$D$8="Off",Calculator!$D$8="High"),Data!AT243,Data!BM243)</f>
        <v>4.5999999999999999E-2</v>
      </c>
      <c r="AB283" s="3">
        <f>IF(OR(Calculator!$D$8="Off",Calculator!$D$8="High"),Data!AU243,Data!BN243)</f>
        <v>4.8000000000000001E-2</v>
      </c>
      <c r="AC283" s="79">
        <f>IF(OR(Calculator!$D$8="Off",Calculator!$D$8="High"),Data!AV243,Data!BO243)</f>
        <v>4.8000000000000001E-2</v>
      </c>
      <c r="AD283" s="73">
        <f>IF(OR(Calculator!$D$8="Off",Calculator!$D$8="High"),Data!AW243,Data!BP243)</f>
        <v>4.4999999999999998E-2</v>
      </c>
      <c r="AE283" s="3">
        <f>IF(OR(Calculator!$D$8="Off",Calculator!$D$8="High"),Data!AX243,Data!BQ243)</f>
        <v>4.8000000000000001E-2</v>
      </c>
      <c r="AF283" s="79">
        <f>IF(OR(Calculator!$D$8="Off",Calculator!$D$8="High"),Data!AY243,Data!BR243)</f>
        <v>4.8000000000000001E-2</v>
      </c>
    </row>
    <row r="284" spans="1:36" x14ac:dyDescent="0.35">
      <c r="A284" s="127">
        <v>18.001000000000001</v>
      </c>
      <c r="B284" s="74" t="s">
        <v>184</v>
      </c>
      <c r="C284" s="23" t="s">
        <v>184</v>
      </c>
      <c r="D284" s="23" t="s">
        <v>184</v>
      </c>
      <c r="E284" s="23" t="s">
        <v>184</v>
      </c>
      <c r="F284" s="23" t="s">
        <v>184</v>
      </c>
      <c r="G284" s="23" t="s">
        <v>184</v>
      </c>
      <c r="H284" s="158" t="s">
        <v>184</v>
      </c>
      <c r="I284" s="73"/>
      <c r="J284" s="3"/>
      <c r="K284" s="3">
        <f>IF(OR(Calculator!$D$8="Off",Calculator!$D$8="High"),Data!AK244,Data!BD244)</f>
        <v>4.5999999999999999E-2</v>
      </c>
      <c r="L284" s="3">
        <f>IF(OR(Calculator!$D$8="Off",Calculator!$D$8="High"),Data!AL244,Data!BE244)</f>
        <v>4.5999999999999999E-2</v>
      </c>
      <c r="M284" s="3">
        <f>IF(OR(Calculator!$D$8="Off",Calculator!$D$8="High"),Data!AM244,Data!BF244)</f>
        <v>4.5999999999999999E-2</v>
      </c>
      <c r="N284" s="3">
        <f>IF(OR(Calculator!$D$8="Off",Calculator!$D$8="High"),Data!AN244,Data!BG244)</f>
        <v>4.8000000000000001E-2</v>
      </c>
      <c r="O284" s="79">
        <f>IF(OR(Calculator!$D$8="Off",Calculator!$D$8="High"),Data!AO244,Data!BH244)</f>
        <v>4.8000000000000001E-2</v>
      </c>
      <c r="P284" s="74" t="s">
        <v>184</v>
      </c>
      <c r="Q284" s="23" t="s">
        <v>184</v>
      </c>
      <c r="R284" s="23" t="s">
        <v>184</v>
      </c>
      <c r="S284" s="23" t="s">
        <v>184</v>
      </c>
      <c r="T284" s="23" t="s">
        <v>184</v>
      </c>
      <c r="U284" s="23" t="s">
        <v>184</v>
      </c>
      <c r="V284" s="158" t="s">
        <v>184</v>
      </c>
      <c r="W284" s="73"/>
      <c r="X284" s="3"/>
      <c r="Y284" s="3">
        <f>IF(OR(Calculator!$D$8="Off",Calculator!$D$8="High"),Data!AR244,Data!BK244)</f>
        <v>4.5999999999999999E-2</v>
      </c>
      <c r="Z284" s="3">
        <f>IF(OR(Calculator!$D$8="Off",Calculator!$D$8="High"),Data!AS244,Data!BL244)</f>
        <v>4.5999999999999999E-2</v>
      </c>
      <c r="AA284" s="3">
        <f>IF(OR(Calculator!$D$8="Off",Calculator!$D$8="High"),Data!AT244,Data!BM244)</f>
        <v>4.5999999999999999E-2</v>
      </c>
      <c r="AB284" s="3">
        <f>IF(OR(Calculator!$D$8="Off",Calculator!$D$8="High"),Data!AU244,Data!BN244)</f>
        <v>4.8000000000000001E-2</v>
      </c>
      <c r="AC284" s="79">
        <f>IF(OR(Calculator!$D$8="Off",Calculator!$D$8="High"),Data!AV244,Data!BO244)</f>
        <v>4.8000000000000001E-2</v>
      </c>
      <c r="AD284" s="73">
        <f>IF(OR(Calculator!$D$8="Off",Calculator!$D$8="High"),Data!AW244,Data!BP244)</f>
        <v>4.4999999999999998E-2</v>
      </c>
      <c r="AE284" s="3">
        <f>IF(OR(Calculator!$D$8="Off",Calculator!$D$8="High"),Data!AX244,Data!BQ244)</f>
        <v>4.8000000000000001E-2</v>
      </c>
      <c r="AF284" s="79">
        <f>IF(OR(Calculator!$D$8="Off",Calculator!$D$8="High"),Data!AY244,Data!BR244)</f>
        <v>4.8000000000000001E-2</v>
      </c>
    </row>
    <row r="285" spans="1:36" x14ac:dyDescent="0.35">
      <c r="A285" s="126">
        <v>26.5</v>
      </c>
      <c r="B285" s="74" t="s">
        <v>184</v>
      </c>
      <c r="C285" s="23" t="s">
        <v>184</v>
      </c>
      <c r="D285" s="23" t="s">
        <v>184</v>
      </c>
      <c r="E285" s="23" t="s">
        <v>184</v>
      </c>
      <c r="F285" s="23" t="s">
        <v>184</v>
      </c>
      <c r="G285" s="23" t="s">
        <v>184</v>
      </c>
      <c r="H285" s="158" t="s">
        <v>184</v>
      </c>
      <c r="I285" s="73"/>
      <c r="J285" s="3"/>
      <c r="K285" s="3">
        <f>IF(OR(Calculator!$D$8="Off",Calculator!$D$8="High"),Data!AK245,Data!BD245)</f>
        <v>4.5999999999999999E-2</v>
      </c>
      <c r="L285" s="3">
        <f>IF(OR(Calculator!$D$8="Off",Calculator!$D$8="High"),Data!AL245,Data!BE245)</f>
        <v>4.5999999999999999E-2</v>
      </c>
      <c r="M285" s="3">
        <f>IF(OR(Calculator!$D$8="Off",Calculator!$D$8="High"),Data!AM245,Data!BF245)</f>
        <v>4.5999999999999999E-2</v>
      </c>
      <c r="N285" s="3">
        <f>IF(OR(Calculator!$D$8="Off",Calculator!$D$8="High"),Data!AN245,Data!BG245)</f>
        <v>4.8000000000000001E-2</v>
      </c>
      <c r="O285" s="79">
        <f>IF(OR(Calculator!$D$8="Off",Calculator!$D$8="High"),Data!AO245,Data!BH245)</f>
        <v>4.8000000000000001E-2</v>
      </c>
      <c r="P285" s="74" t="s">
        <v>184</v>
      </c>
      <c r="Q285" s="23" t="s">
        <v>184</v>
      </c>
      <c r="R285" s="23" t="s">
        <v>184</v>
      </c>
      <c r="S285" s="23" t="s">
        <v>184</v>
      </c>
      <c r="T285" s="23" t="s">
        <v>184</v>
      </c>
      <c r="U285" s="23" t="s">
        <v>184</v>
      </c>
      <c r="V285" s="158" t="s">
        <v>184</v>
      </c>
      <c r="W285" s="73"/>
      <c r="X285" s="3"/>
      <c r="Y285" s="3">
        <f>IF(OR(Calculator!$D$8="Off",Calculator!$D$8="High"),Data!AR245,Data!BK245)</f>
        <v>4.5999999999999999E-2</v>
      </c>
      <c r="Z285" s="3">
        <f>IF(OR(Calculator!$D$8="Off",Calculator!$D$8="High"),Data!AS245,Data!BL245)</f>
        <v>4.5999999999999999E-2</v>
      </c>
      <c r="AA285" s="3">
        <f>IF(OR(Calculator!$D$8="Off",Calculator!$D$8="High"),Data!AT245,Data!BM245)</f>
        <v>4.5999999999999999E-2</v>
      </c>
      <c r="AB285" s="3">
        <f>IF(OR(Calculator!$D$8="Off",Calculator!$D$8="High"),Data!AU245,Data!BN245)</f>
        <v>4.8000000000000001E-2</v>
      </c>
      <c r="AC285" s="79">
        <f>IF(OR(Calculator!$D$8="Off",Calculator!$D$8="High"),Data!AV245,Data!BO245)</f>
        <v>4.8000000000000001E-2</v>
      </c>
      <c r="AD285" s="73">
        <f>IF(OR(Calculator!$D$8="Off",Calculator!$D$8="High"),Data!AW245,Data!BP245)</f>
        <v>4.4999999999999998E-2</v>
      </c>
      <c r="AE285" s="3">
        <f>IF(OR(Calculator!$D$8="Off",Calculator!$D$8="High"),Data!AX245,Data!BQ245)</f>
        <v>4.8000000000000001E-2</v>
      </c>
      <c r="AF285" s="79">
        <f>IF(OR(Calculator!$D$8="Off",Calculator!$D$8="High"),Data!AY245,Data!BR245)</f>
        <v>4.8000000000000001E-2</v>
      </c>
    </row>
    <row r="286" spans="1:36" x14ac:dyDescent="0.35">
      <c r="A286" s="126">
        <v>26.501000000000001</v>
      </c>
      <c r="B286" s="74" t="s">
        <v>184</v>
      </c>
      <c r="C286" s="23" t="s">
        <v>184</v>
      </c>
      <c r="D286" s="23" t="s">
        <v>184</v>
      </c>
      <c r="E286" s="23" t="s">
        <v>184</v>
      </c>
      <c r="F286" s="23" t="s">
        <v>184</v>
      </c>
      <c r="G286" s="23" t="s">
        <v>184</v>
      </c>
      <c r="H286" s="158" t="s">
        <v>184</v>
      </c>
      <c r="I286" s="73"/>
      <c r="J286" s="3"/>
      <c r="K286" s="3">
        <f>IF(OR(Calculator!$D$8="Off",Calculator!$D$8="High"),Data!AK246,Data!BD246)</f>
        <v>5.1999999999999998E-2</v>
      </c>
      <c r="L286" s="3">
        <f>IF(OR(Calculator!$D$8="Off",Calculator!$D$8="High"),Data!AL246,Data!BE246)</f>
        <v>4.7E-2</v>
      </c>
      <c r="M286" s="3">
        <f>IF(OR(Calculator!$D$8="Off",Calculator!$D$8="High"),Data!AM246,Data!BF246)</f>
        <v>4.7E-2</v>
      </c>
      <c r="N286" s="3">
        <f>IF(OR(Calculator!$D$8="Off",Calculator!$D$8="High"),Data!AN246,Data!BG246)</f>
        <v>5.0999999999999997E-2</v>
      </c>
      <c r="O286" s="79">
        <f>IF(OR(Calculator!$D$8="Off",Calculator!$D$8="High"),Data!AO246,Data!BH246)</f>
        <v>5.0999999999999997E-2</v>
      </c>
      <c r="P286" s="74" t="s">
        <v>184</v>
      </c>
      <c r="Q286" s="23" t="s">
        <v>184</v>
      </c>
      <c r="R286" s="23" t="s">
        <v>184</v>
      </c>
      <c r="S286" s="23" t="s">
        <v>184</v>
      </c>
      <c r="T286" s="23" t="s">
        <v>184</v>
      </c>
      <c r="U286" s="23" t="s">
        <v>184</v>
      </c>
      <c r="V286" s="158" t="s">
        <v>184</v>
      </c>
      <c r="W286" s="73"/>
      <c r="X286" s="3"/>
      <c r="Y286" s="3">
        <f>IF(OR(Calculator!$D$8="Off",Calculator!$D$8="High"),Data!AR246,Data!BK246)</f>
        <v>5.1999999999999998E-2</v>
      </c>
      <c r="Z286" s="3">
        <f>IF(OR(Calculator!$D$8="Off",Calculator!$D$8="High"),Data!AS246,Data!BL246)</f>
        <v>4.7E-2</v>
      </c>
      <c r="AA286" s="3">
        <f>IF(OR(Calculator!$D$8="Off",Calculator!$D$8="High"),Data!AT246,Data!BM246)</f>
        <v>4.7E-2</v>
      </c>
      <c r="AB286" s="3">
        <f>IF(OR(Calculator!$D$8="Off",Calculator!$D$8="High"),Data!AU246,Data!BN246)</f>
        <v>5.0999999999999997E-2</v>
      </c>
      <c r="AC286" s="79">
        <f>IF(OR(Calculator!$D$8="Off",Calculator!$D$8="High"),Data!AV246,Data!BO246)</f>
        <v>5.0999999999999997E-2</v>
      </c>
      <c r="AD286" s="73">
        <f>IF(OR(Calculator!$D$8="Off",Calculator!$D$8="High"),Data!AW246,Data!BP246)</f>
        <v>5.0999999999999997E-2</v>
      </c>
      <c r="AE286" s="3">
        <f>IF(OR(Calculator!$D$8="Off",Calculator!$D$8="High"),Data!AX246,Data!BQ246)</f>
        <v>5.0999999999999997E-2</v>
      </c>
      <c r="AF286" s="79">
        <f>IF(OR(Calculator!$D$8="Off",Calculator!$D$8="High"),Data!AY246,Data!BR246)</f>
        <v>5.0999999999999997E-2</v>
      </c>
    </row>
    <row r="287" spans="1:36" x14ac:dyDescent="0.35">
      <c r="A287" s="126">
        <v>33</v>
      </c>
      <c r="B287" s="74" t="s">
        <v>184</v>
      </c>
      <c r="C287" s="23" t="s">
        <v>184</v>
      </c>
      <c r="D287" s="23" t="s">
        <v>184</v>
      </c>
      <c r="E287" s="23" t="s">
        <v>184</v>
      </c>
      <c r="F287" s="23" t="s">
        <v>184</v>
      </c>
      <c r="G287" s="23" t="s">
        <v>184</v>
      </c>
      <c r="H287" s="158" t="s">
        <v>184</v>
      </c>
      <c r="I287" s="73"/>
      <c r="J287" s="3"/>
      <c r="K287" s="3">
        <f>IF(OR(Calculator!$D$8="Off",Calculator!$D$8="High"),Data!AK247,Data!BD247)</f>
        <v>5.1999999999999998E-2</v>
      </c>
      <c r="L287" s="3">
        <f>IF(OR(Calculator!$D$8="Off",Calculator!$D$8="High"),Data!AL247,Data!BE247)</f>
        <v>4.7E-2</v>
      </c>
      <c r="M287" s="3">
        <f>IF(OR(Calculator!$D$8="Off",Calculator!$D$8="High"),Data!AM247,Data!BF247)</f>
        <v>4.7E-2</v>
      </c>
      <c r="N287" s="3">
        <f>IF(OR(Calculator!$D$8="Off",Calculator!$D$8="High"),Data!AN247,Data!BG247)</f>
        <v>5.0999999999999997E-2</v>
      </c>
      <c r="O287" s="79">
        <f>IF(OR(Calculator!$D$8="Off",Calculator!$D$8="High"),Data!AO247,Data!BH247)</f>
        <v>5.0999999999999997E-2</v>
      </c>
      <c r="P287" s="74" t="s">
        <v>184</v>
      </c>
      <c r="Q287" s="23" t="s">
        <v>184</v>
      </c>
      <c r="R287" s="23" t="s">
        <v>184</v>
      </c>
      <c r="S287" s="23" t="s">
        <v>184</v>
      </c>
      <c r="T287" s="23" t="s">
        <v>184</v>
      </c>
      <c r="U287" s="23" t="s">
        <v>184</v>
      </c>
      <c r="V287" s="158" t="s">
        <v>184</v>
      </c>
      <c r="W287" s="73"/>
      <c r="X287" s="3"/>
      <c r="Y287" s="3">
        <f>IF(OR(Calculator!$D$8="Off",Calculator!$D$8="High"),Data!AR247,Data!BK247)</f>
        <v>5.1999999999999998E-2</v>
      </c>
      <c r="Z287" s="3">
        <f>IF(OR(Calculator!$D$8="Off",Calculator!$D$8="High"),Data!AS247,Data!BL247)</f>
        <v>4.7E-2</v>
      </c>
      <c r="AA287" s="3">
        <f>IF(OR(Calculator!$D$8="Off",Calculator!$D$8="High"),Data!AT247,Data!BM247)</f>
        <v>4.7E-2</v>
      </c>
      <c r="AB287" s="3">
        <f>IF(OR(Calculator!$D$8="Off",Calculator!$D$8="High"),Data!AU247,Data!BN247)</f>
        <v>5.0999999999999997E-2</v>
      </c>
      <c r="AC287" s="79">
        <f>IF(OR(Calculator!$D$8="Off",Calculator!$D$8="High"),Data!AV247,Data!BO247)</f>
        <v>5.0999999999999997E-2</v>
      </c>
      <c r="AD287" s="73">
        <f>IF(OR(Calculator!$D$8="Off",Calculator!$D$8="High"),Data!AW247,Data!BP247)</f>
        <v>5.0999999999999997E-2</v>
      </c>
      <c r="AE287" s="3">
        <f>IF(OR(Calculator!$D$8="Off",Calculator!$D$8="High"),Data!AX247,Data!BQ247)</f>
        <v>5.0999999999999997E-2</v>
      </c>
      <c r="AF287" s="79">
        <f>IF(OR(Calculator!$D$8="Off",Calculator!$D$8="High"),Data!AY247,Data!BR247)</f>
        <v>5.0999999999999997E-2</v>
      </c>
    </row>
    <row r="288" spans="1:36" x14ac:dyDescent="0.35">
      <c r="A288" s="126">
        <v>33.000999999999998</v>
      </c>
      <c r="B288" s="74" t="s">
        <v>184</v>
      </c>
      <c r="C288" s="23" t="s">
        <v>184</v>
      </c>
      <c r="D288" s="23" t="s">
        <v>184</v>
      </c>
      <c r="E288" s="23" t="s">
        <v>184</v>
      </c>
      <c r="F288" s="23" t="s">
        <v>184</v>
      </c>
      <c r="G288" s="23" t="s">
        <v>184</v>
      </c>
      <c r="H288" s="158" t="s">
        <v>184</v>
      </c>
      <c r="I288" s="73"/>
      <c r="J288" s="3"/>
      <c r="K288" s="3"/>
      <c r="L288" s="3">
        <f>IF(OR(Calculator!$D$8="Off",Calculator!$D$8="High"),Data!AL248,Data!BE248)</f>
        <v>5.2999999999999999E-2</v>
      </c>
      <c r="M288" s="3">
        <f>IF(OR(Calculator!$D$8="Off",Calculator!$D$8="High"),Data!AM248,Data!BF248)</f>
        <v>5.2999999999999999E-2</v>
      </c>
      <c r="N288" s="3">
        <f>IF(OR(Calculator!$D$8="Off",Calculator!$D$8="High"),Data!AN248,Data!BG248)</f>
        <v>5.0999999999999997E-2</v>
      </c>
      <c r="O288" s="79">
        <f>IF(OR(Calculator!$D$8="Off",Calculator!$D$8="High"),Data!AO248,Data!BH248)</f>
        <v>5.0999999999999997E-2</v>
      </c>
      <c r="P288" s="74" t="s">
        <v>184</v>
      </c>
      <c r="Q288" s="23" t="s">
        <v>184</v>
      </c>
      <c r="R288" s="23" t="s">
        <v>184</v>
      </c>
      <c r="S288" s="23" t="s">
        <v>184</v>
      </c>
      <c r="T288" s="23" t="s">
        <v>184</v>
      </c>
      <c r="U288" s="23" t="s">
        <v>184</v>
      </c>
      <c r="V288" s="158" t="s">
        <v>184</v>
      </c>
      <c r="W288" s="73"/>
      <c r="X288" s="3"/>
      <c r="Y288" s="3"/>
      <c r="Z288" s="3">
        <f>IF(OR(Calculator!$D$8="Off",Calculator!$D$8="High"),Data!AS248,Data!BL248)</f>
        <v>5.2999999999999999E-2</v>
      </c>
      <c r="AA288" s="3">
        <f>IF(OR(Calculator!$D$8="Off",Calculator!$D$8="High"),Data!AT248,Data!BM248)</f>
        <v>5.2999999999999999E-2</v>
      </c>
      <c r="AB288" s="3">
        <f>IF(OR(Calculator!$D$8="Off",Calculator!$D$8="High"),Data!AU248,Data!BN248)</f>
        <v>5.0999999999999997E-2</v>
      </c>
      <c r="AC288" s="79">
        <f>IF(OR(Calculator!$D$8="Off",Calculator!$D$8="High"),Data!AV248,Data!BO248)</f>
        <v>5.0999999999999997E-2</v>
      </c>
      <c r="AD288" s="73">
        <f>IF(OR(Calculator!$D$8="Off",Calculator!$D$8="High"),Data!AW248,Data!BP248)</f>
        <v>5.0999999999999997E-2</v>
      </c>
      <c r="AE288" s="3">
        <f>IF(OR(Calculator!$D$8="Off",Calculator!$D$8="High"),Data!AX248,Data!BQ248)</f>
        <v>5.0999999999999997E-2</v>
      </c>
      <c r="AF288" s="79">
        <f>IF(OR(Calculator!$D$8="Off",Calculator!$D$8="High"),Data!AY248,Data!BR248)</f>
        <v>5.0999999999999997E-2</v>
      </c>
    </row>
    <row r="289" spans="1:32" x14ac:dyDescent="0.35">
      <c r="A289" s="126">
        <v>40</v>
      </c>
      <c r="B289" s="74" t="s">
        <v>184</v>
      </c>
      <c r="C289" s="23" t="s">
        <v>184</v>
      </c>
      <c r="D289" s="23" t="s">
        <v>184</v>
      </c>
      <c r="E289" s="23" t="s">
        <v>184</v>
      </c>
      <c r="F289" s="23" t="s">
        <v>184</v>
      </c>
      <c r="G289" s="23" t="s">
        <v>184</v>
      </c>
      <c r="H289" s="158" t="s">
        <v>184</v>
      </c>
      <c r="I289" s="73"/>
      <c r="J289" s="3"/>
      <c r="K289" s="3"/>
      <c r="L289" s="3">
        <f>IF(OR(Calculator!$D$8="Off",Calculator!$D$8="High"),Data!AL249,Data!BE249)</f>
        <v>5.2999999999999999E-2</v>
      </c>
      <c r="M289" s="3">
        <f>IF(OR(Calculator!$D$8="Off",Calculator!$D$8="High"),Data!AM249,Data!BF249)</f>
        <v>5.2999999999999999E-2</v>
      </c>
      <c r="N289" s="3">
        <f>IF(OR(Calculator!$D$8="Off",Calculator!$D$8="High"),Data!AN249,Data!BG249)</f>
        <v>5.0999999999999997E-2</v>
      </c>
      <c r="O289" s="79">
        <f>IF(OR(Calculator!$D$8="Off",Calculator!$D$8="High"),Data!AO249,Data!BH249)</f>
        <v>5.0999999999999997E-2</v>
      </c>
      <c r="P289" s="74" t="s">
        <v>184</v>
      </c>
      <c r="Q289" s="23" t="s">
        <v>184</v>
      </c>
      <c r="R289" s="23" t="s">
        <v>184</v>
      </c>
      <c r="S289" s="23" t="s">
        <v>184</v>
      </c>
      <c r="T289" s="23" t="s">
        <v>184</v>
      </c>
      <c r="U289" s="23" t="s">
        <v>184</v>
      </c>
      <c r="V289" s="158" t="s">
        <v>184</v>
      </c>
      <c r="W289" s="73"/>
      <c r="X289" s="3"/>
      <c r="Y289" s="3"/>
      <c r="Z289" s="3">
        <f>IF(OR(Calculator!$D$8="Off",Calculator!$D$8="High"),Data!AS249,Data!BL249)</f>
        <v>5.2999999999999999E-2</v>
      </c>
      <c r="AA289" s="3">
        <f>IF(OR(Calculator!$D$8="Off",Calculator!$D$8="High"),Data!AT249,Data!BM249)</f>
        <v>5.2999999999999999E-2</v>
      </c>
      <c r="AB289" s="3">
        <f>IF(OR(Calculator!$D$8="Off",Calculator!$D$8="High"),Data!AU249,Data!BN249)</f>
        <v>5.0999999999999997E-2</v>
      </c>
      <c r="AC289" s="79">
        <f>IF(OR(Calculator!$D$8="Off",Calculator!$D$8="High"),Data!AV249,Data!BO249)</f>
        <v>5.0999999999999997E-2</v>
      </c>
      <c r="AD289" s="73">
        <f>IF(OR(Calculator!$D$8="Off",Calculator!$D$8="High"),Data!AW249,Data!BP249)</f>
        <v>5.0999999999999997E-2</v>
      </c>
      <c r="AE289" s="3">
        <f>IF(OR(Calculator!$D$8="Off",Calculator!$D$8="High"),Data!AX249,Data!BQ249)</f>
        <v>5.0999999999999997E-2</v>
      </c>
      <c r="AF289" s="79">
        <f>IF(OR(Calculator!$D$8="Off",Calculator!$D$8="High"),Data!AY249,Data!BR249)</f>
        <v>5.0999999999999997E-2</v>
      </c>
    </row>
    <row r="290" spans="1:32" x14ac:dyDescent="0.35">
      <c r="A290" s="126">
        <v>40.000999999999998</v>
      </c>
      <c r="B290" s="74" t="s">
        <v>184</v>
      </c>
      <c r="C290" s="23" t="s">
        <v>184</v>
      </c>
      <c r="D290" s="23" t="s">
        <v>184</v>
      </c>
      <c r="E290" s="23" t="s">
        <v>184</v>
      </c>
      <c r="F290" s="23" t="s">
        <v>184</v>
      </c>
      <c r="G290" s="23" t="s">
        <v>184</v>
      </c>
      <c r="H290" s="158" t="s">
        <v>184</v>
      </c>
      <c r="I290" s="73"/>
      <c r="J290" s="3"/>
      <c r="K290" s="3"/>
      <c r="L290" s="3"/>
      <c r="M290" s="3">
        <f>IF(OR(Calculator!$D$8="Off",Calculator!$D$8="High"),Data!AM250,Data!BF250)</f>
        <v>5.7000000000000002E-2</v>
      </c>
      <c r="N290" s="3">
        <f>IF(OR(Calculator!$D$8="Off",Calculator!$D$8="High"),Data!AN250,Data!BG250)</f>
        <v>5.8000000000000003E-2</v>
      </c>
      <c r="O290" s="79">
        <f>IF(OR(Calculator!$D$8="Off",Calculator!$D$8="High"),Data!AO250,Data!BH250)</f>
        <v>5.8000000000000003E-2</v>
      </c>
      <c r="P290" s="74" t="s">
        <v>184</v>
      </c>
      <c r="Q290" s="23" t="s">
        <v>184</v>
      </c>
      <c r="R290" s="23" t="s">
        <v>184</v>
      </c>
      <c r="S290" s="23" t="s">
        <v>184</v>
      </c>
      <c r="T290" s="23" t="s">
        <v>184</v>
      </c>
      <c r="U290" s="23" t="s">
        <v>184</v>
      </c>
      <c r="V290" s="158" t="s">
        <v>184</v>
      </c>
      <c r="W290" s="73"/>
      <c r="X290" s="3"/>
      <c r="Y290" s="3"/>
      <c r="Z290" s="3"/>
      <c r="AA290" s="3">
        <f>IF(OR(Calculator!$D$8="Off",Calculator!$D$8="High"),Data!AT250,Data!BM250)</f>
        <v>5.7000000000000002E-2</v>
      </c>
      <c r="AB290" s="3">
        <f>IF(OR(Calculator!$D$8="Off",Calculator!$D$8="High"),Data!AU250,Data!BN250)</f>
        <v>5.8000000000000003E-2</v>
      </c>
      <c r="AC290" s="79">
        <f>IF(OR(Calculator!$D$8="Off",Calculator!$D$8="High"),Data!AV250,Data!BO250)</f>
        <v>5.8000000000000003E-2</v>
      </c>
      <c r="AD290" s="73">
        <f>IF(OR(Calculator!$D$8="Off",Calculator!$D$8="High"),Data!AW250,Data!BP250)</f>
        <v>5.8000000000000003E-2</v>
      </c>
      <c r="AE290" s="3">
        <f>IF(OR(Calculator!$D$8="Off",Calculator!$D$8="High"),Data!AX250,Data!BQ250)</f>
        <v>5.8000000000000003E-2</v>
      </c>
      <c r="AF290" s="79">
        <f>IF(OR(Calculator!$D$8="Off",Calculator!$D$8="High"),Data!AY250,Data!BR250)</f>
        <v>5.8000000000000003E-2</v>
      </c>
    </row>
    <row r="291" spans="1:32" x14ac:dyDescent="0.35">
      <c r="A291" s="153">
        <v>48</v>
      </c>
      <c r="B291" s="74" t="s">
        <v>184</v>
      </c>
      <c r="C291" s="23" t="s">
        <v>184</v>
      </c>
      <c r="D291" s="23" t="s">
        <v>184</v>
      </c>
      <c r="E291" s="23" t="s">
        <v>184</v>
      </c>
      <c r="F291" s="23" t="s">
        <v>184</v>
      </c>
      <c r="G291" s="23" t="s">
        <v>184</v>
      </c>
      <c r="H291" s="158" t="s">
        <v>184</v>
      </c>
      <c r="I291" s="73"/>
      <c r="J291" s="3"/>
      <c r="K291" s="3"/>
      <c r="L291" s="3"/>
      <c r="M291" s="3">
        <f>IF(OR(Calculator!$D$8="Off",Calculator!$D$8="High"),Data!AM251,Data!BF251)</f>
        <v>5.7000000000000002E-2</v>
      </c>
      <c r="N291" s="3">
        <f>IF(OR(Calculator!$D$8="Off",Calculator!$D$8="High"),Data!AN251,Data!BG251)</f>
        <v>5.8000000000000003E-2</v>
      </c>
      <c r="O291" s="79">
        <f>IF(OR(Calculator!$D$8="Off",Calculator!$D$8="High"),Data!AO251,Data!BH251)</f>
        <v>5.8000000000000003E-2</v>
      </c>
      <c r="P291" s="74" t="s">
        <v>184</v>
      </c>
      <c r="Q291" s="23" t="s">
        <v>184</v>
      </c>
      <c r="R291" s="23" t="s">
        <v>184</v>
      </c>
      <c r="S291" s="23" t="s">
        <v>184</v>
      </c>
      <c r="T291" s="23" t="s">
        <v>184</v>
      </c>
      <c r="U291" s="23" t="s">
        <v>184</v>
      </c>
      <c r="V291" s="158" t="s">
        <v>184</v>
      </c>
      <c r="W291" s="73"/>
      <c r="X291" s="3"/>
      <c r="Y291" s="3"/>
      <c r="Z291" s="3"/>
      <c r="AA291" s="3">
        <f>IF(OR(Calculator!$D$8="Off",Calculator!$D$8="High"),Data!AT251,Data!BM251)</f>
        <v>5.7000000000000002E-2</v>
      </c>
      <c r="AB291" s="3">
        <f>IF(OR(Calculator!$D$8="Off",Calculator!$D$8="High"),Data!AU251,Data!BN251)</f>
        <v>5.8000000000000003E-2</v>
      </c>
      <c r="AC291" s="79">
        <f>IF(OR(Calculator!$D$8="Off",Calculator!$D$8="High"),Data!AV251,Data!BO251)</f>
        <v>5.8000000000000003E-2</v>
      </c>
      <c r="AD291" s="73">
        <f>IF(OR(Calculator!$D$8="Off",Calculator!$D$8="High"),Data!AW251,Data!BP251)</f>
        <v>5.8000000000000003E-2</v>
      </c>
      <c r="AE291" s="3">
        <f>IF(OR(Calculator!$D$8="Off",Calculator!$D$8="High"),Data!AX251,Data!BQ251)</f>
        <v>5.8000000000000003E-2</v>
      </c>
      <c r="AF291" s="79">
        <f>IF(OR(Calculator!$D$8="Off",Calculator!$D$8="High"),Data!AY251,Data!BR251)</f>
        <v>5.8000000000000003E-2</v>
      </c>
    </row>
    <row r="292" spans="1:32" x14ac:dyDescent="0.35">
      <c r="A292" s="153">
        <v>48.000999999999998</v>
      </c>
      <c r="B292" s="74" t="s">
        <v>184</v>
      </c>
      <c r="C292" s="23" t="s">
        <v>184</v>
      </c>
      <c r="D292" s="23" t="s">
        <v>184</v>
      </c>
      <c r="E292" s="23" t="s">
        <v>184</v>
      </c>
      <c r="F292" s="23" t="s">
        <v>184</v>
      </c>
      <c r="G292" s="23" t="s">
        <v>184</v>
      </c>
      <c r="H292" s="158" t="s">
        <v>184</v>
      </c>
      <c r="I292" s="73"/>
      <c r="J292" s="3"/>
      <c r="K292" s="3"/>
      <c r="L292" s="3"/>
      <c r="M292" s="3">
        <f>IF(OR(Calculator!$D$8="Off",Calculator!$D$8="High"),Data!AM252,Data!BF252)</f>
        <v>5.7000000000000002E-2</v>
      </c>
      <c r="N292" s="3">
        <f>IF(OR(Calculator!$D$8="Off",Calculator!$D$8="High"),Data!AN252,Data!BG252)</f>
        <v>5.8999999999999997E-2</v>
      </c>
      <c r="O292" s="79">
        <f>IF(OR(Calculator!$D$8="Off",Calculator!$D$8="High"),Data!AO252,Data!BH252)</f>
        <v>5.8999999999999997E-2</v>
      </c>
      <c r="P292" s="74" t="s">
        <v>184</v>
      </c>
      <c r="Q292" s="23" t="s">
        <v>184</v>
      </c>
      <c r="R292" s="23" t="s">
        <v>184</v>
      </c>
      <c r="S292" s="23" t="s">
        <v>184</v>
      </c>
      <c r="T292" s="23" t="s">
        <v>184</v>
      </c>
      <c r="U292" s="23" t="s">
        <v>184</v>
      </c>
      <c r="V292" s="158" t="s">
        <v>184</v>
      </c>
      <c r="W292" s="73"/>
      <c r="X292" s="3"/>
      <c r="Y292" s="3"/>
      <c r="Z292" s="3"/>
      <c r="AA292" s="3">
        <f>IF(OR(Calculator!$D$8="Off",Calculator!$D$8="High"),Data!AT252,Data!BM252)</f>
        <v>5.7000000000000002E-2</v>
      </c>
      <c r="AB292" s="3">
        <f>IF(OR(Calculator!$D$8="Off",Calculator!$D$8="High"),Data!AU252,Data!BN252)</f>
        <v>5.8999999999999997E-2</v>
      </c>
      <c r="AC292" s="79">
        <f>IF(OR(Calculator!$D$8="Off",Calculator!$D$8="High"),Data!AV252,Data!BO252)</f>
        <v>5.8999999999999997E-2</v>
      </c>
      <c r="AD292" s="73">
        <f>IF(OR(Calculator!$D$8="Off",Calculator!$D$8="High"),Data!AW252,Data!BP252)</f>
        <v>5.8000000000000003E-2</v>
      </c>
      <c r="AE292" s="3">
        <f>IF(OR(Calculator!$D$8="Off",Calculator!$D$8="High"),Data!AX252,Data!BQ252)</f>
        <v>5.8999999999999997E-2</v>
      </c>
      <c r="AF292" s="79">
        <f>IF(OR(Calculator!$D$8="Off",Calculator!$D$8="High"),Data!AY252,Data!BR252)</f>
        <v>5.8999999999999997E-2</v>
      </c>
    </row>
    <row r="293" spans="1:32" x14ac:dyDescent="0.35">
      <c r="A293" s="126">
        <v>50</v>
      </c>
      <c r="B293" s="74" t="s">
        <v>184</v>
      </c>
      <c r="C293" s="23" t="s">
        <v>184</v>
      </c>
      <c r="D293" s="23" t="s">
        <v>184</v>
      </c>
      <c r="E293" s="23" t="s">
        <v>184</v>
      </c>
      <c r="F293" s="23" t="s">
        <v>184</v>
      </c>
      <c r="G293" s="23" t="s">
        <v>184</v>
      </c>
      <c r="H293" s="158" t="s">
        <v>184</v>
      </c>
      <c r="I293" s="73"/>
      <c r="J293" s="3"/>
      <c r="K293" s="3"/>
      <c r="L293" s="3"/>
      <c r="M293" s="3">
        <f>IF(OR(Calculator!$D$8="Off",Calculator!$D$8="High"),Data!AM253,Data!BF253)</f>
        <v>5.7000000000000002E-2</v>
      </c>
      <c r="N293" s="3">
        <f>IF(OR(Calculator!$D$8="Off",Calculator!$D$8="High"),Data!AN253,Data!BG253)</f>
        <v>5.8999999999999997E-2</v>
      </c>
      <c r="O293" s="79">
        <f>IF(OR(Calculator!$D$8="Off",Calculator!$D$8="High"),Data!AO253,Data!BH253)</f>
        <v>5.8999999999999997E-2</v>
      </c>
      <c r="P293" s="74" t="s">
        <v>184</v>
      </c>
      <c r="Q293" s="23" t="s">
        <v>184</v>
      </c>
      <c r="R293" s="23" t="s">
        <v>184</v>
      </c>
      <c r="S293" s="23" t="s">
        <v>184</v>
      </c>
      <c r="T293" s="23" t="s">
        <v>184</v>
      </c>
      <c r="U293" s="23" t="s">
        <v>184</v>
      </c>
      <c r="V293" s="158" t="s">
        <v>184</v>
      </c>
      <c r="W293" s="73"/>
      <c r="X293" s="3"/>
      <c r="Y293" s="3"/>
      <c r="Z293" s="3"/>
      <c r="AA293" s="3">
        <f>IF(OR(Calculator!$D$8="Off",Calculator!$D$8="High"),Data!AT253,Data!BM253)</f>
        <v>5.7000000000000002E-2</v>
      </c>
      <c r="AB293" s="3">
        <f>IF(OR(Calculator!$D$8="Off",Calculator!$D$8="High"),Data!AU253,Data!BN253)</f>
        <v>5.8999999999999997E-2</v>
      </c>
      <c r="AC293" s="79">
        <f>IF(OR(Calculator!$D$8="Off",Calculator!$D$8="High"),Data!AV253,Data!BO253)</f>
        <v>5.8999999999999997E-2</v>
      </c>
      <c r="AD293" s="73">
        <f>IF(OR(Calculator!$D$8="Off",Calculator!$D$8="High"),Data!AW253,Data!BP253)</f>
        <v>5.8000000000000003E-2</v>
      </c>
      <c r="AE293" s="3">
        <f>IF(OR(Calculator!$D$8="Off",Calculator!$D$8="High"),Data!AX253,Data!BQ253)</f>
        <v>5.8999999999999997E-2</v>
      </c>
      <c r="AF293" s="79">
        <f>IF(OR(Calculator!$D$8="Off",Calculator!$D$8="High"),Data!AY253,Data!BR253)</f>
        <v>5.8999999999999997E-2</v>
      </c>
    </row>
    <row r="294" spans="1:32" x14ac:dyDescent="0.35">
      <c r="A294" s="153">
        <v>50.000999999999998</v>
      </c>
      <c r="B294" s="74" t="s">
        <v>184</v>
      </c>
      <c r="C294" s="23" t="s">
        <v>184</v>
      </c>
      <c r="D294" s="23" t="s">
        <v>184</v>
      </c>
      <c r="E294" s="23" t="s">
        <v>184</v>
      </c>
      <c r="F294" s="23" t="s">
        <v>184</v>
      </c>
      <c r="G294" s="23" t="s">
        <v>184</v>
      </c>
      <c r="H294" s="158" t="s">
        <v>184</v>
      </c>
      <c r="I294" s="73"/>
      <c r="J294" s="3"/>
      <c r="K294" s="3"/>
      <c r="L294" s="3"/>
      <c r="M294" s="3"/>
      <c r="N294" s="3">
        <f>IF(OR(Calculator!$D$8="Off",Calculator!$D$8="High"),Data!AN254,Data!BG254)</f>
        <v>5.8999999999999997E-2</v>
      </c>
      <c r="O294" s="79">
        <f>IF(OR(Calculator!$D$8="Off",Calculator!$D$8="High"),Data!AO254,Data!BH254)</f>
        <v>5.8999999999999997E-2</v>
      </c>
      <c r="P294" s="74" t="s">
        <v>184</v>
      </c>
      <c r="Q294" s="23" t="s">
        <v>184</v>
      </c>
      <c r="R294" s="23" t="s">
        <v>184</v>
      </c>
      <c r="S294" s="23" t="s">
        <v>184</v>
      </c>
      <c r="T294" s="23" t="s">
        <v>184</v>
      </c>
      <c r="U294" s="23" t="s">
        <v>184</v>
      </c>
      <c r="V294" s="158" t="s">
        <v>184</v>
      </c>
      <c r="W294" s="73"/>
      <c r="X294" s="3"/>
      <c r="Y294" s="3"/>
      <c r="Z294" s="3"/>
      <c r="AA294" s="3"/>
      <c r="AB294" s="3">
        <f>IF(OR(Calculator!$D$8="Off",Calculator!$D$8="High"),Data!AU254,Data!BN254)</f>
        <v>5.8999999999999997E-2</v>
      </c>
      <c r="AC294" s="79">
        <f>IF(OR(Calculator!$D$8="Off",Calculator!$D$8="High"),Data!AV254,Data!BO254)</f>
        <v>5.8999999999999997E-2</v>
      </c>
      <c r="AD294" s="73">
        <f>IF(OR(Calculator!$D$8="Off",Calculator!$D$8="High"),Data!AW254,Data!BP254)</f>
        <v>5.8999999999999997E-2</v>
      </c>
      <c r="AE294" s="3">
        <f>IF(OR(Calculator!$D$8="Off",Calculator!$D$8="High"),Data!AX254,Data!BQ254)</f>
        <v>5.8999999999999997E-2</v>
      </c>
      <c r="AF294" s="79">
        <f>IF(OR(Calculator!$D$8="Off",Calculator!$D$8="High"),Data!AY254,Data!BR254)</f>
        <v>5.8999999999999997E-2</v>
      </c>
    </row>
    <row r="295" spans="1:32" x14ac:dyDescent="0.35">
      <c r="A295" s="153">
        <v>53</v>
      </c>
      <c r="B295" s="74" t="s">
        <v>184</v>
      </c>
      <c r="C295" s="23" t="s">
        <v>184</v>
      </c>
      <c r="D295" s="23" t="s">
        <v>184</v>
      </c>
      <c r="E295" s="23" t="s">
        <v>184</v>
      </c>
      <c r="F295" s="23" t="s">
        <v>184</v>
      </c>
      <c r="G295" s="23" t="s">
        <v>184</v>
      </c>
      <c r="H295" s="158" t="s">
        <v>184</v>
      </c>
      <c r="I295" s="73"/>
      <c r="J295" s="3"/>
      <c r="K295" s="3"/>
      <c r="L295" s="3"/>
      <c r="M295" s="3"/>
      <c r="N295" s="3">
        <f>IF(OR(Calculator!$D$8="Off",Calculator!$D$8="High"),Data!AN255,Data!BG255)</f>
        <v>5.8999999999999997E-2</v>
      </c>
      <c r="O295" s="79">
        <f>IF(OR(Calculator!$D$8="Off",Calculator!$D$8="High"),Data!AO255,Data!BH255)</f>
        <v>5.8999999999999997E-2</v>
      </c>
      <c r="P295" s="74" t="s">
        <v>184</v>
      </c>
      <c r="Q295" s="23" t="s">
        <v>184</v>
      </c>
      <c r="R295" s="23" t="s">
        <v>184</v>
      </c>
      <c r="S295" s="23" t="s">
        <v>184</v>
      </c>
      <c r="T295" s="23" t="s">
        <v>184</v>
      </c>
      <c r="U295" s="23" t="s">
        <v>184</v>
      </c>
      <c r="V295" s="158" t="s">
        <v>184</v>
      </c>
      <c r="W295" s="73"/>
      <c r="X295" s="3"/>
      <c r="Y295" s="3"/>
      <c r="Z295" s="3"/>
      <c r="AA295" s="3"/>
      <c r="AB295" s="3">
        <f>IF(OR(Calculator!$D$8="Off",Calculator!$D$8="High"),Data!AU255,Data!BN255)</f>
        <v>5.8999999999999997E-2</v>
      </c>
      <c r="AC295" s="79">
        <f>IF(OR(Calculator!$D$8="Off",Calculator!$D$8="High"),Data!AV255,Data!BO255)</f>
        <v>5.8999999999999997E-2</v>
      </c>
      <c r="AD295" s="73">
        <f>IF(OR(Calculator!$D$8="Off",Calculator!$D$8="High"),Data!AW255,Data!BP255)</f>
        <v>5.8999999999999997E-2</v>
      </c>
      <c r="AE295" s="3">
        <f>IF(OR(Calculator!$D$8="Off",Calculator!$D$8="High"),Data!AX255,Data!BQ255)</f>
        <v>5.8999999999999997E-2</v>
      </c>
      <c r="AF295" s="79">
        <f>IF(OR(Calculator!$D$8="Off",Calculator!$D$8="High"),Data!AY255,Data!BR255)</f>
        <v>5.8999999999999997E-2</v>
      </c>
    </row>
    <row r="296" spans="1:32" x14ac:dyDescent="0.35">
      <c r="A296" s="153">
        <v>54</v>
      </c>
      <c r="B296" s="74" t="s">
        <v>184</v>
      </c>
      <c r="C296" s="23" t="s">
        <v>184</v>
      </c>
      <c r="D296" s="23" t="s">
        <v>184</v>
      </c>
      <c r="E296" s="23" t="s">
        <v>184</v>
      </c>
      <c r="F296" s="23" t="s">
        <v>184</v>
      </c>
      <c r="G296" s="23" t="s">
        <v>184</v>
      </c>
      <c r="H296" s="158" t="s">
        <v>184</v>
      </c>
      <c r="I296" s="73"/>
      <c r="J296" s="3"/>
      <c r="K296" s="3"/>
      <c r="L296" s="3"/>
      <c r="M296" s="3"/>
      <c r="N296" s="3">
        <f>IF(OR(Calculator!$D$8="Off",Calculator!$D$8="High"),Data!AN256,Data!BG256)</f>
        <v>5.8999999999999997E-2</v>
      </c>
      <c r="O296" s="79">
        <f>IF(OR(Calculator!$D$8="Off",Calculator!$D$8="High"),Data!AO256,Data!BH256)</f>
        <v>5.8999999999999997E-2</v>
      </c>
      <c r="P296" s="74" t="s">
        <v>184</v>
      </c>
      <c r="Q296" s="23" t="s">
        <v>184</v>
      </c>
      <c r="R296" s="23" t="s">
        <v>184</v>
      </c>
      <c r="S296" s="23" t="s">
        <v>184</v>
      </c>
      <c r="T296" s="23" t="s">
        <v>184</v>
      </c>
      <c r="U296" s="23" t="s">
        <v>184</v>
      </c>
      <c r="V296" s="158" t="s">
        <v>184</v>
      </c>
      <c r="W296" s="73"/>
      <c r="X296" s="3"/>
      <c r="Y296" s="3"/>
      <c r="Z296" s="3"/>
      <c r="AA296" s="3"/>
      <c r="AB296" s="3">
        <f>IF(OR(Calculator!$D$8="Off",Calculator!$D$8="High"),Data!AU256,Data!BN256)</f>
        <v>5.8999999999999997E-2</v>
      </c>
      <c r="AC296" s="79">
        <f>IF(OR(Calculator!$D$8="Off",Calculator!$D$8="High"),Data!AV256,Data!BO256)</f>
        <v>5.8999999999999997E-2</v>
      </c>
      <c r="AD296" s="73"/>
      <c r="AE296" s="3">
        <f>IF(OR(Calculator!$D$8="Off",Calculator!$D$8="High"),Data!AX256,Data!BQ256)</f>
        <v>5.8999999999999997E-2</v>
      </c>
      <c r="AF296" s="79">
        <f>IF(OR(Calculator!$D$8="Off",Calculator!$D$8="High"),Data!AY256,Data!BR256)</f>
        <v>5.8999999999999997E-2</v>
      </c>
    </row>
    <row r="297" spans="1:32" x14ac:dyDescent="0.35">
      <c r="A297" s="153">
        <v>54.000999999999998</v>
      </c>
      <c r="B297" s="74" t="s">
        <v>184</v>
      </c>
      <c r="C297" s="23" t="s">
        <v>184</v>
      </c>
      <c r="D297" s="23" t="s">
        <v>184</v>
      </c>
      <c r="E297" s="23" t="s">
        <v>184</v>
      </c>
      <c r="F297" s="23" t="s">
        <v>184</v>
      </c>
      <c r="G297" s="23" t="s">
        <v>184</v>
      </c>
      <c r="H297" s="158" t="s">
        <v>184</v>
      </c>
      <c r="I297" s="73"/>
      <c r="J297" s="3"/>
      <c r="K297" s="3"/>
      <c r="L297" s="3"/>
      <c r="M297" s="3"/>
      <c r="N297" s="3"/>
      <c r="O297" s="79">
        <f>IF(OR(Calculator!$D$8="Off",Calculator!$D$8="High"),Data!AO257,Data!BH257)</f>
        <v>0.06</v>
      </c>
      <c r="P297" s="74" t="s">
        <v>184</v>
      </c>
      <c r="Q297" s="23" t="s">
        <v>184</v>
      </c>
      <c r="R297" s="23" t="s">
        <v>184</v>
      </c>
      <c r="S297" s="23" t="s">
        <v>184</v>
      </c>
      <c r="T297" s="23" t="s">
        <v>184</v>
      </c>
      <c r="U297" s="23" t="s">
        <v>184</v>
      </c>
      <c r="V297" s="158" t="s">
        <v>184</v>
      </c>
      <c r="W297" s="73"/>
      <c r="X297" s="3"/>
      <c r="Y297" s="3"/>
      <c r="Z297" s="3"/>
      <c r="AA297" s="3"/>
      <c r="AB297" s="3"/>
      <c r="AC297" s="79">
        <f>IF(OR(Calculator!$D$8="Off",Calculator!$D$8="High"),Data!AV257,Data!BO257)</f>
        <v>0.06</v>
      </c>
      <c r="AD297" s="73"/>
      <c r="AE297" s="3"/>
      <c r="AF297" s="79">
        <f>IF(OR(Calculator!$D$8="Off",Calculator!$D$8="High"),Data!AY257,Data!BR257)</f>
        <v>0.06</v>
      </c>
    </row>
    <row r="298" spans="1:32" x14ac:dyDescent="0.35">
      <c r="A298" s="153">
        <v>60</v>
      </c>
      <c r="B298" s="74" t="s">
        <v>184</v>
      </c>
      <c r="C298" s="23" t="s">
        <v>184</v>
      </c>
      <c r="D298" s="23" t="s">
        <v>184</v>
      </c>
      <c r="E298" s="23" t="s">
        <v>184</v>
      </c>
      <c r="F298" s="23" t="s">
        <v>184</v>
      </c>
      <c r="G298" s="23" t="s">
        <v>184</v>
      </c>
      <c r="H298" s="158" t="s">
        <v>184</v>
      </c>
      <c r="I298" s="73"/>
      <c r="J298" s="3"/>
      <c r="K298" s="3"/>
      <c r="L298" s="3"/>
      <c r="M298" s="3"/>
      <c r="N298" s="3"/>
      <c r="O298" s="79">
        <f>IF(OR(Calculator!$D$8="Off",Calculator!$D$8="High"),Data!AO258,Data!BH258)</f>
        <v>0.06</v>
      </c>
      <c r="P298" s="74" t="s">
        <v>184</v>
      </c>
      <c r="Q298" s="23" t="s">
        <v>184</v>
      </c>
      <c r="R298" s="23" t="s">
        <v>184</v>
      </c>
      <c r="S298" s="23" t="s">
        <v>184</v>
      </c>
      <c r="T298" s="23" t="s">
        <v>184</v>
      </c>
      <c r="U298" s="23" t="s">
        <v>184</v>
      </c>
      <c r="V298" s="158" t="s">
        <v>184</v>
      </c>
      <c r="W298" s="73"/>
      <c r="X298" s="3"/>
      <c r="Y298" s="3"/>
      <c r="Z298" s="3"/>
      <c r="AA298" s="3"/>
      <c r="AB298" s="3"/>
      <c r="AC298" s="79">
        <f>IF(OR(Calculator!$D$8="Off",Calculator!$D$8="High"),Data!AV258,Data!BO258)</f>
        <v>0.06</v>
      </c>
      <c r="AD298" s="73"/>
      <c r="AE298" s="3"/>
      <c r="AF298" s="79">
        <f>IF(OR(Calculator!$D$8="Off",Calculator!$D$8="High"),Data!AY258,Data!BR258)</f>
        <v>0.06</v>
      </c>
    </row>
    <row r="299" spans="1:32" x14ac:dyDescent="0.35">
      <c r="A299" s="153">
        <v>60.000999999999998</v>
      </c>
      <c r="B299" s="74" t="s">
        <v>184</v>
      </c>
      <c r="C299" s="23" t="s">
        <v>184</v>
      </c>
      <c r="D299" s="23" t="s">
        <v>184</v>
      </c>
      <c r="E299" s="23" t="s">
        <v>184</v>
      </c>
      <c r="F299" s="23" t="s">
        <v>184</v>
      </c>
      <c r="G299" s="23" t="s">
        <v>184</v>
      </c>
      <c r="H299" s="158" t="s">
        <v>184</v>
      </c>
      <c r="I299" s="73"/>
      <c r="J299" s="3"/>
      <c r="K299" s="3"/>
      <c r="L299" s="3"/>
      <c r="M299" s="3"/>
      <c r="N299" s="3"/>
      <c r="O299" s="79">
        <f>IF(OR(Calculator!$D$8="Off",Calculator!$D$8="High"),Data!AO259,Data!BH259)</f>
        <v>0.06</v>
      </c>
      <c r="P299" s="74" t="s">
        <v>184</v>
      </c>
      <c r="Q299" s="23" t="s">
        <v>184</v>
      </c>
      <c r="R299" s="23" t="s">
        <v>184</v>
      </c>
      <c r="S299" s="23" t="s">
        <v>184</v>
      </c>
      <c r="T299" s="23" t="s">
        <v>184</v>
      </c>
      <c r="U299" s="23" t="s">
        <v>184</v>
      </c>
      <c r="V299" s="158" t="s">
        <v>184</v>
      </c>
      <c r="W299" s="73"/>
      <c r="X299" s="3"/>
      <c r="Y299" s="3"/>
      <c r="Z299" s="3"/>
      <c r="AA299" s="3"/>
      <c r="AB299" s="3"/>
      <c r="AC299" s="79">
        <f>IF(OR(Calculator!$D$8="Off",Calculator!$D$8="High"),Data!AV259,Data!BO259)</f>
        <v>0.06</v>
      </c>
      <c r="AD299" s="73"/>
      <c r="AE299" s="3"/>
      <c r="AF299" s="79">
        <f>IF(OR(Calculator!$D$8="Off",Calculator!$D$8="High"),Data!AY259,Data!BR259)</f>
        <v>0.06</v>
      </c>
    </row>
    <row r="300" spans="1:32" x14ac:dyDescent="0.35">
      <c r="A300" s="153">
        <v>67</v>
      </c>
      <c r="B300" s="74" t="s">
        <v>184</v>
      </c>
      <c r="C300" s="23" t="s">
        <v>184</v>
      </c>
      <c r="D300" s="23" t="s">
        <v>184</v>
      </c>
      <c r="E300" s="23" t="s">
        <v>184</v>
      </c>
      <c r="F300" s="23" t="s">
        <v>184</v>
      </c>
      <c r="G300" s="23" t="s">
        <v>184</v>
      </c>
      <c r="H300" s="158" t="s">
        <v>184</v>
      </c>
      <c r="I300" s="73"/>
      <c r="J300" s="3"/>
      <c r="K300" s="3"/>
      <c r="L300" s="3"/>
      <c r="M300" s="3"/>
      <c r="N300" s="3"/>
      <c r="O300" s="79">
        <f>IF(OR(Calculator!$D$8="Off",Calculator!$D$8="High"),Data!AO260,Data!BH260)</f>
        <v>0.06</v>
      </c>
      <c r="P300" s="74" t="s">
        <v>184</v>
      </c>
      <c r="Q300" s="23" t="s">
        <v>184</v>
      </c>
      <c r="R300" s="23" t="s">
        <v>184</v>
      </c>
      <c r="S300" s="23" t="s">
        <v>184</v>
      </c>
      <c r="T300" s="23" t="s">
        <v>184</v>
      </c>
      <c r="U300" s="23" t="s">
        <v>184</v>
      </c>
      <c r="V300" s="158" t="s">
        <v>184</v>
      </c>
      <c r="W300" s="73"/>
      <c r="X300" s="3"/>
      <c r="Y300" s="3"/>
      <c r="Z300" s="3"/>
      <c r="AA300" s="3"/>
      <c r="AB300" s="3"/>
      <c r="AC300" s="79">
        <f>IF(OR(Calculator!$D$8="Off",Calculator!$D$8="High"),Data!AV260,Data!BO260)</f>
        <v>0.06</v>
      </c>
      <c r="AD300" s="73"/>
      <c r="AE300" s="3"/>
      <c r="AF300" s="79">
        <f>IF(OR(Calculator!$D$8="Off",Calculator!$D$8="High"),Data!AY260,Data!BR260)</f>
        <v>0.06</v>
      </c>
    </row>
    <row r="301" spans="1:32" x14ac:dyDescent="0.35">
      <c r="A301" s="153">
        <v>67.001000000000005</v>
      </c>
      <c r="B301" s="74" t="s">
        <v>184</v>
      </c>
      <c r="C301" s="23" t="s">
        <v>184</v>
      </c>
      <c r="D301" s="23" t="s">
        <v>184</v>
      </c>
      <c r="E301" s="23" t="s">
        <v>184</v>
      </c>
      <c r="F301" s="23" t="s">
        <v>184</v>
      </c>
      <c r="G301" s="23" t="s">
        <v>184</v>
      </c>
      <c r="H301" s="158" t="s">
        <v>184</v>
      </c>
      <c r="I301" s="73"/>
      <c r="J301" s="3"/>
      <c r="K301" s="3"/>
      <c r="L301" s="3"/>
      <c r="M301" s="3"/>
      <c r="N301" s="3"/>
      <c r="O301" s="79">
        <f>IF(OR(Calculator!$D$8="Off",Calculator!$D$8="High"),Data!AO261,Data!BH261)</f>
        <v>0.112</v>
      </c>
      <c r="P301" s="74" t="s">
        <v>184</v>
      </c>
      <c r="Q301" s="23" t="s">
        <v>184</v>
      </c>
      <c r="R301" s="23" t="s">
        <v>184</v>
      </c>
      <c r="S301" s="23" t="s">
        <v>184</v>
      </c>
      <c r="T301" s="23" t="s">
        <v>184</v>
      </c>
      <c r="U301" s="23" t="s">
        <v>184</v>
      </c>
      <c r="V301" s="158" t="s">
        <v>184</v>
      </c>
      <c r="W301" s="73"/>
      <c r="X301" s="3"/>
      <c r="Y301" s="3"/>
      <c r="Z301" s="3"/>
      <c r="AA301" s="3"/>
      <c r="AB301" s="3"/>
      <c r="AC301" s="79">
        <f>IF(OR(Calculator!$D$8="Off",Calculator!$D$8="High"),Data!AV261,Data!BO261)</f>
        <v>0.112</v>
      </c>
      <c r="AD301" s="73"/>
      <c r="AE301" s="3"/>
      <c r="AF301" s="79">
        <f>IF(OR(Calculator!$D$8="Off",Calculator!$D$8="High"),Data!AY261,Data!BR261)</f>
        <v>0.112</v>
      </c>
    </row>
    <row r="302" spans="1:32" x14ac:dyDescent="0.35">
      <c r="A302" s="154">
        <v>70</v>
      </c>
      <c r="B302" s="75" t="s">
        <v>184</v>
      </c>
      <c r="C302" s="76" t="s">
        <v>184</v>
      </c>
      <c r="D302" s="76" t="s">
        <v>184</v>
      </c>
      <c r="E302" s="76" t="s">
        <v>184</v>
      </c>
      <c r="F302" s="76" t="s">
        <v>184</v>
      </c>
      <c r="G302" s="76" t="s">
        <v>184</v>
      </c>
      <c r="H302" s="159" t="s">
        <v>184</v>
      </c>
      <c r="I302" s="161"/>
      <c r="J302" s="77"/>
      <c r="K302" s="77"/>
      <c r="L302" s="77"/>
      <c r="M302" s="77"/>
      <c r="N302" s="77"/>
      <c r="O302" s="80">
        <f>IF(OR(Calculator!$D$8="Off",Calculator!$D$8="High"),Data!AO262,Data!BH262)</f>
        <v>0.112</v>
      </c>
      <c r="P302" s="75" t="s">
        <v>184</v>
      </c>
      <c r="Q302" s="76" t="s">
        <v>184</v>
      </c>
      <c r="R302" s="76" t="s">
        <v>184</v>
      </c>
      <c r="S302" s="76" t="s">
        <v>184</v>
      </c>
      <c r="T302" s="76" t="s">
        <v>184</v>
      </c>
      <c r="U302" s="76" t="s">
        <v>184</v>
      </c>
      <c r="V302" s="159" t="s">
        <v>184</v>
      </c>
      <c r="W302" s="161"/>
      <c r="X302" s="77"/>
      <c r="Y302" s="77"/>
      <c r="Z302" s="77"/>
      <c r="AA302" s="77"/>
      <c r="AB302" s="77"/>
      <c r="AC302" s="80">
        <f>IF(OR(Calculator!$D$8="Off",Calculator!$D$8="High"),Data!AV262,Data!BO262)</f>
        <v>0.112</v>
      </c>
      <c r="AD302" s="161"/>
      <c r="AE302" s="77"/>
      <c r="AF302" s="80">
        <f>IF(OR(Calculator!$D$8="Off",Calculator!$D$8="High"),Data!AY262,Data!BR262)</f>
        <v>0.112</v>
      </c>
    </row>
  </sheetData>
  <mergeCells count="1">
    <mergeCell ref="I32:L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D6"/>
  <sheetViews>
    <sheetView workbookViewId="0">
      <selection activeCell="D17" sqref="D17"/>
    </sheetView>
  </sheetViews>
  <sheetFormatPr defaultColWidth="9.1796875" defaultRowHeight="14.5" x14ac:dyDescent="0.35"/>
  <cols>
    <col min="1" max="1" width="9.1796875" style="6"/>
    <col min="2" max="2" width="8.26953125" style="18" customWidth="1"/>
    <col min="3" max="3" width="11" style="18" customWidth="1"/>
    <col min="4" max="4" width="69.81640625" style="6" customWidth="1"/>
    <col min="5" max="16384" width="9.1796875" style="6"/>
  </cols>
  <sheetData>
    <row r="2" spans="2:4" x14ac:dyDescent="0.35">
      <c r="B2" s="119" t="s">
        <v>71</v>
      </c>
    </row>
    <row r="3" spans="2:4" x14ac:dyDescent="0.35">
      <c r="B3" s="18" t="s">
        <v>72</v>
      </c>
      <c r="C3" s="164">
        <v>40452</v>
      </c>
      <c r="D3" s="6" t="s">
        <v>185</v>
      </c>
    </row>
    <row r="4" spans="2:4" x14ac:dyDescent="0.35">
      <c r="B4" s="18" t="s">
        <v>201</v>
      </c>
      <c r="C4" s="164">
        <v>44713</v>
      </c>
      <c r="D4" s="6" t="s">
        <v>202</v>
      </c>
    </row>
    <row r="5" spans="2:4" x14ac:dyDescent="0.35">
      <c r="B5" s="18" t="s">
        <v>203</v>
      </c>
      <c r="C5" s="164">
        <v>44816</v>
      </c>
      <c r="D5" s="6" t="s">
        <v>204</v>
      </c>
    </row>
    <row r="6" spans="2:4" x14ac:dyDescent="0.35">
      <c r="C6" s="164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Calculator</vt:lpstr>
      <vt:lpstr>Data</vt:lpstr>
      <vt:lpstr>Revision history</vt:lpstr>
      <vt:lpstr>averaging</vt:lpstr>
      <vt:lpstr>noise</vt:lpstr>
      <vt:lpstr>sensor</vt:lpstr>
      <vt:lpstr>VBW</vt:lpstr>
    </vt:vector>
  </TitlesOfParts>
  <Company>Agilent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sookhua</dc:creator>
  <cp:lastModifiedBy>Chin-Aik Lee</cp:lastModifiedBy>
  <dcterms:created xsi:type="dcterms:W3CDTF">2012-10-01T08:09:35Z</dcterms:created>
  <dcterms:modified xsi:type="dcterms:W3CDTF">2022-09-12T03:15:46Z</dcterms:modified>
</cp:coreProperties>
</file>